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2960" windowHeight="13940" tabRatio="500"/>
  </bookViews>
  <sheets>
    <sheet name="Summary Financials" sheetId="1" r:id="rId1"/>
    <sheet name="Swimmer fees" sheetId="2" r:id="rId2"/>
    <sheet name="Paypal Donation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40" i="1"/>
  <c r="B42" i="1"/>
  <c r="B44" i="1"/>
  <c r="B53" i="1"/>
  <c r="B55" i="1"/>
  <c r="B9" i="1"/>
  <c r="B8" i="1"/>
  <c r="B7" i="1"/>
  <c r="D4" i="2"/>
  <c r="I24" i="2"/>
  <c r="D9" i="2"/>
  <c r="B5" i="1"/>
  <c r="I23" i="3"/>
  <c r="J23" i="3"/>
  <c r="I24" i="3"/>
  <c r="J24" i="3"/>
  <c r="H24" i="3"/>
  <c r="H23" i="3"/>
  <c r="B6" i="1"/>
  <c r="D7" i="2"/>
  <c r="B7" i="2"/>
  <c r="D5" i="2"/>
  <c r="C5" i="2"/>
  <c r="B5" i="2"/>
  <c r="B4" i="2"/>
  <c r="B23" i="1"/>
  <c r="B32" i="1"/>
  <c r="B20" i="1"/>
  <c r="B28" i="1"/>
  <c r="B29" i="1"/>
  <c r="B25" i="1"/>
  <c r="B37" i="1"/>
  <c r="B10" i="1"/>
</calcChain>
</file>

<file path=xl/sharedStrings.xml><?xml version="1.0" encoding="utf-8"?>
<sst xmlns="http://schemas.openxmlformats.org/spreadsheetml/2006/main" count="421" uniqueCount="224">
  <si>
    <t>Notes</t>
  </si>
  <si>
    <t>Expenditures</t>
  </si>
  <si>
    <t>Total Expenditures</t>
  </si>
  <si>
    <t>Surplus goes to Swim program; shortfall covered by Jim Chu</t>
  </si>
  <si>
    <t>Net Surplus /( Shortfall)</t>
  </si>
  <si>
    <t>Bwa Fouye and small motor boats; fishermen</t>
  </si>
  <si>
    <t>T-Shirts</t>
  </si>
  <si>
    <t>Swim caps</t>
  </si>
  <si>
    <t>Water bottles</t>
  </si>
  <si>
    <t>Misc expenses</t>
  </si>
  <si>
    <t>Individual donations for Swim operations</t>
  </si>
  <si>
    <t>Donations for Haitian Children's Swim Program</t>
  </si>
  <si>
    <t>Paypal Donations</t>
  </si>
  <si>
    <t>Paypal fee</t>
  </si>
  <si>
    <t>Eventbrite Donations</t>
  </si>
  <si>
    <t xml:space="preserve">  Innovations S.A.</t>
  </si>
  <si>
    <t>Eventbrite fees</t>
  </si>
  <si>
    <t>Corporate sponsors (cash)</t>
  </si>
  <si>
    <t>Fred Levy</t>
  </si>
  <si>
    <t>Total Fees and Sponsorships Collected</t>
  </si>
  <si>
    <t>Additional Bank fees</t>
  </si>
  <si>
    <t>Net of Eventbrite fees; see details tab</t>
  </si>
  <si>
    <t>Amount</t>
  </si>
  <si>
    <t>SWIM EVENT EXPENDITURES AND REVENUES</t>
  </si>
  <si>
    <t>DONATIONS TO CAUSES</t>
  </si>
  <si>
    <t xml:space="preserve">  Leading Sponsor 4</t>
  </si>
  <si>
    <t xml:space="preserve">  Leading Sponsor 5</t>
  </si>
  <si>
    <t>Shipping, import and customs</t>
  </si>
  <si>
    <t>Marketing</t>
  </si>
  <si>
    <t>Swim for Haiti Financials 2017</t>
  </si>
  <si>
    <t>Swimmer Fees</t>
  </si>
  <si>
    <t xml:space="preserve">  Badia</t>
  </si>
  <si>
    <t xml:space="preserve">  Moulin/Marina</t>
  </si>
  <si>
    <t xml:space="preserve">  Wahoo/Johnnie/Crowley</t>
  </si>
  <si>
    <t>New banner</t>
  </si>
  <si>
    <t>Neck Ribbons and Medals</t>
  </si>
  <si>
    <t>HERO Rescue</t>
  </si>
  <si>
    <t>Videography expenses</t>
  </si>
  <si>
    <t>Medical Response standby</t>
  </si>
  <si>
    <t>Safety equipment</t>
  </si>
  <si>
    <t>Transport and logistics</t>
  </si>
  <si>
    <t>Bwa Fouye and 6 motorboats with gas</t>
  </si>
  <si>
    <t>Simon, Natalia, Naomy</t>
  </si>
  <si>
    <t>Party fees for Swimmers, VIP and Volunteers</t>
  </si>
  <si>
    <t>$5.50/each</t>
  </si>
  <si>
    <t>Island cleanup</t>
  </si>
  <si>
    <t>$49.15 neck ribbons and 23,500 HTG for medals</t>
  </si>
  <si>
    <t>100 bottles plus import and shipping</t>
  </si>
  <si>
    <t>Additional lifevests, foghorns, walkie talkies, batteries, vaseline</t>
  </si>
  <si>
    <t>Plane ticket for specialist volunteers &amp; VIP</t>
  </si>
  <si>
    <t>Volunteer and VIP Lodging</t>
  </si>
  <si>
    <t>Simon Murie, Badia, Metropole, Naomy Grand'Pierre and volunteers</t>
  </si>
  <si>
    <t>Paid to Wahoo Bay for party entry, food for swimmers and VIPs</t>
  </si>
  <si>
    <t>Eventbrite</t>
  </si>
  <si>
    <t>Fees</t>
  </si>
  <si>
    <t>Gross</t>
  </si>
  <si>
    <t>Stripe Credit Card</t>
  </si>
  <si>
    <t>Net</t>
  </si>
  <si>
    <t>Paypal</t>
  </si>
  <si>
    <t>Cash</t>
  </si>
  <si>
    <t>Credit</t>
  </si>
  <si>
    <t>Swimmer: Gerard Wiener</t>
  </si>
  <si>
    <t>Support Swim Program</t>
  </si>
  <si>
    <t>Non-Confirmed</t>
  </si>
  <si>
    <t>Kai, Ingwersen</t>
  </si>
  <si>
    <t>1Y950277N79592932</t>
  </si>
  <si>
    <t>jim@dlohaiti.com</t>
  </si>
  <si>
    <t>kai@ingwersen.com</t>
  </si>
  <si>
    <t>USD</t>
  </si>
  <si>
    <t>Completed</t>
  </si>
  <si>
    <t>Donation Payment</t>
  </si>
  <si>
    <t>Kai Ingwersen</t>
  </si>
  <si>
    <t>PST</t>
  </si>
  <si>
    <t>Kye, Smith</t>
  </si>
  <si>
    <t>752052576V363305N</t>
  </si>
  <si>
    <t>kye.smith@live.com</t>
  </si>
  <si>
    <t>Kye Smith</t>
  </si>
  <si>
    <t>jeffrey, bornstein</t>
  </si>
  <si>
    <t>0SK44761U2451680W</t>
  </si>
  <si>
    <t>vsanjborn@gmail.com</t>
  </si>
  <si>
    <t>jeffrey bornstein</t>
  </si>
  <si>
    <t>Drew Lebowitz</t>
  </si>
  <si>
    <t>Emily, Lebowitz</t>
  </si>
  <si>
    <t>83U1743797878571T</t>
  </si>
  <si>
    <t>eas628@gmail.com</t>
  </si>
  <si>
    <t>Emily Lebowitz</t>
  </si>
  <si>
    <t>Gerard Wiener</t>
  </si>
  <si>
    <t>Martine, Wiener</t>
  </si>
  <si>
    <t>0TU73667JG186124N</t>
  </si>
  <si>
    <t>mwbibi@hotmail.com</t>
  </si>
  <si>
    <t>Martine Wiener</t>
  </si>
  <si>
    <t>Andrew Lebowitz</t>
  </si>
  <si>
    <t>Lisa, Lebowitz</t>
  </si>
  <si>
    <t>0KF292421T5650514</t>
  </si>
  <si>
    <t>lisa@lebowitz.com</t>
  </si>
  <si>
    <t>Lisa Lebowitz</t>
  </si>
  <si>
    <t>Stacy, Swann</t>
  </si>
  <si>
    <t>5PW28244L2784283K</t>
  </si>
  <si>
    <t>stacyswann@gmail.com</t>
  </si>
  <si>
    <t>Stacy Swann</t>
  </si>
  <si>
    <t>Gerrard Wiener</t>
  </si>
  <si>
    <t>Support General Expenses</t>
  </si>
  <si>
    <t>Trystanne, Cunningham</t>
  </si>
  <si>
    <t>554703101J389204T</t>
  </si>
  <si>
    <t>trystanne@mc2electricsf.com</t>
  </si>
  <si>
    <t>Trystanne Cunningham</t>
  </si>
  <si>
    <t>0TR658396X476212F</t>
  </si>
  <si>
    <t>Bettina , Glenning</t>
  </si>
  <si>
    <t>11P24180JF5876807</t>
  </si>
  <si>
    <t>glenning@stanfordalumni.org</t>
  </si>
  <si>
    <t>Bettina  Glenning</t>
  </si>
  <si>
    <t>Gerard Weiner</t>
  </si>
  <si>
    <t>bijan, farhangui</t>
  </si>
  <si>
    <t>36G01441H9396010R</t>
  </si>
  <si>
    <t>bijan@pet-imaging.org</t>
  </si>
  <si>
    <t>bijan farhangui</t>
  </si>
  <si>
    <t>Vanessa, Lopez</t>
  </si>
  <si>
    <t>67391754L7934711Y</t>
  </si>
  <si>
    <t>LopezVanessaC@gmail.com</t>
  </si>
  <si>
    <t>Vanessa Lopez</t>
  </si>
  <si>
    <t>Eugene, Cardish</t>
  </si>
  <si>
    <t>padams@cardishmachineworks.com</t>
  </si>
  <si>
    <t>Eugene Cardish</t>
  </si>
  <si>
    <t>Anna, Reeve</t>
  </si>
  <si>
    <t>2C599781NU958444A</t>
  </si>
  <si>
    <t>anna@innoved.uniq.edu</t>
  </si>
  <si>
    <t>Anna Reeve</t>
  </si>
  <si>
    <t>Philippe, Alexandre</t>
  </si>
  <si>
    <t>43R59795WR336450D</t>
  </si>
  <si>
    <t>philippe.alexandre@hotmail.com</t>
  </si>
  <si>
    <t>Philippe Alexandre</t>
  </si>
  <si>
    <t>3U4770846J1473528</t>
  </si>
  <si>
    <t>Shera, D'Spain</t>
  </si>
  <si>
    <t>05716753D0447045L</t>
  </si>
  <si>
    <t>sheraofspain@hotmail.com</t>
  </si>
  <si>
    <t>Shera D'Spain</t>
  </si>
  <si>
    <t>Max, Ingwersen</t>
  </si>
  <si>
    <t>52Y60431XF5372131</t>
  </si>
  <si>
    <t>max@ingwersen.com</t>
  </si>
  <si>
    <t>Max Ingwersen</t>
  </si>
  <si>
    <t>Gary, Klausner</t>
  </si>
  <si>
    <t>0JC94251GG513241Y</t>
  </si>
  <si>
    <t>garyk839@yahoo.com</t>
  </si>
  <si>
    <t>Gary Klausner</t>
  </si>
  <si>
    <t>HK</t>
  </si>
  <si>
    <t>Hong Kong</t>
  </si>
  <si>
    <t>27B Wealthy Heights, 35-37 MacDonnell Road, Mid-Levels, Hong Kong</t>
  </si>
  <si>
    <t>Howard Raymond, Levy, 27B Wealthy Heights, 35-37 MacDonnell Road, Mid-Levels, Hong Kong, HK</t>
  </si>
  <si>
    <t>4V802536BB794174S</t>
  </si>
  <si>
    <t>levysinasia2@hotmail.com</t>
  </si>
  <si>
    <t>Howard Raymond Levy</t>
  </si>
  <si>
    <t>Balance Impact</t>
  </si>
  <si>
    <t>Country Code</t>
  </si>
  <si>
    <t>Note</t>
  </si>
  <si>
    <t>Subject</t>
  </si>
  <si>
    <t>Contact Phone Number</t>
  </si>
  <si>
    <t>Country</t>
  </si>
  <si>
    <t>Zip/Postal Code</t>
  </si>
  <si>
    <t>State/Province/Region/County/Territory/Prefecture/Republic</t>
  </si>
  <si>
    <t>Town/City</t>
  </si>
  <si>
    <t>Address Line 2/District/Neighborhood</t>
  </si>
  <si>
    <t>Address Line 1</t>
  </si>
  <si>
    <t>Receipt ID</t>
  </si>
  <si>
    <t>Quantity</t>
  </si>
  <si>
    <t>Custom Number</t>
  </si>
  <si>
    <t>Reference Txn ID</t>
  </si>
  <si>
    <t>Option 2 Value</t>
  </si>
  <si>
    <t>Option 2 Name</t>
  </si>
  <si>
    <t>Option 1 Value</t>
  </si>
  <si>
    <t>Option 1 Name</t>
  </si>
  <si>
    <t>Sales Tax</t>
  </si>
  <si>
    <t>Insurance Amount</t>
  </si>
  <si>
    <t>Shipping and Handling Amount</t>
  </si>
  <si>
    <t>Item ID</t>
  </si>
  <si>
    <t>Item Title</t>
  </si>
  <si>
    <t>Address Status</t>
  </si>
  <si>
    <t>Shipping Address</t>
  </si>
  <si>
    <t>Transaction ID</t>
  </si>
  <si>
    <t>To Email Address</t>
  </si>
  <si>
    <t>From Email Address</t>
  </si>
  <si>
    <t>Fee</t>
  </si>
  <si>
    <t>Currency</t>
  </si>
  <si>
    <t>Status</t>
  </si>
  <si>
    <t>Type</t>
  </si>
  <si>
    <t>Name</t>
  </si>
  <si>
    <t>TimeZone</t>
  </si>
  <si>
    <t>Time</t>
  </si>
  <si>
    <t>ï»¿"Date"</t>
  </si>
  <si>
    <t>1440 paid to Samuel Sejour minus payments</t>
  </si>
  <si>
    <t>Stripe (Credit Card) payments</t>
  </si>
  <si>
    <t>ID</t>
  </si>
  <si>
    <t>Created</t>
  </si>
  <si>
    <t>Description</t>
  </si>
  <si>
    <t>Converted Amount</t>
  </si>
  <si>
    <t>Converted Currency</t>
  </si>
  <si>
    <t>Charge</t>
  </si>
  <si>
    <t>ch_19nuWNGTZiis83cfEEgkx51I</t>
  </si>
  <si>
    <t>Captured via Payment app (Android)</t>
  </si>
  <si>
    <t>usd</t>
  </si>
  <si>
    <t>ch_19og18GTZiis83cfummhpwFo</t>
  </si>
  <si>
    <t>ch_19oh1QGTZiis83cfJzJrryUZ</t>
  </si>
  <si>
    <t>ch_19ohUpGTZiis83cf0aSxXKxc</t>
  </si>
  <si>
    <t>ch_19ovOBGTZiis83cfAHbVZj4R</t>
  </si>
  <si>
    <t>ch_19ovSjGTZiis83cfCQfxlBZ6</t>
  </si>
  <si>
    <t>Jim Chu</t>
  </si>
  <si>
    <t>Swimmer</t>
  </si>
  <si>
    <t>Annie Reynaud</t>
  </si>
  <si>
    <t>Gabriel Steed</t>
  </si>
  <si>
    <t>Greg Cronin</t>
  </si>
  <si>
    <t>Edison127@gmail.com</t>
  </si>
  <si>
    <t>Net Donation to Water for Schools Program</t>
  </si>
  <si>
    <t>Net donation for Children's swim program</t>
  </si>
  <si>
    <t>$7,161.00: Amount raised  -$234.63: fees.  Raised by Shaunna Cubberley for Water for schools program</t>
  </si>
  <si>
    <t>Bottles customs and shipping</t>
  </si>
  <si>
    <t>Volunteer stipend</t>
  </si>
  <si>
    <t>Surplus from swimmer fees and sponsorships</t>
  </si>
  <si>
    <t>Total budget for 2017 spending</t>
  </si>
  <si>
    <t>Plane ticket plus expenses for Yvetot Gouin from DR</t>
  </si>
  <si>
    <t>swim caps</t>
  </si>
  <si>
    <t>Wristbands for swimmers</t>
  </si>
  <si>
    <t>Wristbands.com</t>
  </si>
  <si>
    <t>Printing, gas, paying someone to stand in line at bank</t>
  </si>
  <si>
    <t>net of paypal fees</t>
  </si>
  <si>
    <t>wire transfer fee to pay wahoo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</si>
</sst>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164" fontId="0" fillId="0" borderId="0" xfId="0" applyNumberFormat="1" applyFont="1"/>
    <xf numFmtId="164" fontId="0" fillId="0" borderId="1" xfId="0" applyNumberFormat="1" applyFont="1" applyBorder="1"/>
    <xf numFmtId="0" fontId="0" fillId="0" borderId="0" xfId="0" applyBorder="1"/>
    <xf numFmtId="0" fontId="0" fillId="0" borderId="1" xfId="0" applyFont="1" applyBorder="1"/>
    <xf numFmtId="0" fontId="2" fillId="0" borderId="0" xfId="0" applyFont="1" applyBorder="1" applyAlignment="1">
      <alignment horizontal="right"/>
    </xf>
    <xf numFmtId="0" fontId="0" fillId="0" borderId="2" xfId="0" applyBorder="1"/>
    <xf numFmtId="0" fontId="2" fillId="0" borderId="3" xfId="0" applyFont="1" applyBorder="1" applyAlignment="1">
      <alignment horizontal="right"/>
    </xf>
    <xf numFmtId="0" fontId="0" fillId="0" borderId="3" xfId="0" applyBorder="1"/>
    <xf numFmtId="0" fontId="2" fillId="3" borderId="1" xfId="0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165" fontId="0" fillId="0" borderId="1" xfId="0" applyNumberFormat="1" applyFont="1" applyBorder="1"/>
    <xf numFmtId="165" fontId="0" fillId="0" borderId="2" xfId="0" applyNumberFormat="1" applyFont="1" applyBorder="1"/>
    <xf numFmtId="165" fontId="2" fillId="3" borderId="1" xfId="0" applyNumberFormat="1" applyFont="1" applyFill="1" applyBorder="1"/>
    <xf numFmtId="165" fontId="0" fillId="0" borderId="0" xfId="0" applyNumberFormat="1" applyFont="1"/>
    <xf numFmtId="0" fontId="2" fillId="0" borderId="1" xfId="0" applyFont="1" applyBorder="1"/>
    <xf numFmtId="7" fontId="0" fillId="0" borderId="1" xfId="13" applyNumberFormat="1" applyFont="1" applyBorder="1"/>
    <xf numFmtId="7" fontId="2" fillId="0" borderId="1" xfId="13" applyNumberFormat="1" applyFont="1" applyBorder="1"/>
    <xf numFmtId="0" fontId="2" fillId="4" borderId="1" xfId="0" applyFont="1" applyFill="1" applyBorder="1"/>
    <xf numFmtId="164" fontId="0" fillId="4" borderId="1" xfId="0" applyNumberFormat="1" applyFont="1" applyFill="1" applyBorder="1"/>
    <xf numFmtId="43" fontId="0" fillId="0" borderId="0" xfId="0" applyNumberFormat="1"/>
    <xf numFmtId="43" fontId="0" fillId="0" borderId="1" xfId="13" applyNumberFormat="1" applyFont="1" applyBorder="1"/>
    <xf numFmtId="8" fontId="2" fillId="3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21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7" fillId="0" borderId="0" xfId="0" applyFont="1"/>
    <xf numFmtId="22" fontId="7" fillId="0" borderId="0" xfId="0" applyNumberFormat="1" applyFont="1"/>
    <xf numFmtId="0" fontId="4" fillId="0" borderId="0" xfId="69"/>
    <xf numFmtId="0" fontId="0" fillId="0" borderId="0" xfId="0" applyAlignment="1">
      <alignment wrapText="1"/>
    </xf>
  </cellXfs>
  <cellStyles count="72">
    <cellStyle name="Comma" xfId="1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/>
    <cellStyle name="Normal" xfId="0" builtinId="0"/>
    <cellStyle name="Normal 2" xfId="3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dison12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C8" sqref="C8"/>
    </sheetView>
  </sheetViews>
  <sheetFormatPr baseColWidth="10" defaultRowHeight="15" x14ac:dyDescent="0"/>
  <cols>
    <col min="1" max="1" width="39.1640625" customWidth="1"/>
    <col min="2" max="2" width="12.5" style="6" customWidth="1"/>
    <col min="3" max="3" width="65.6640625" customWidth="1"/>
  </cols>
  <sheetData>
    <row r="1" spans="1:3" ht="20">
      <c r="A1" s="2" t="s">
        <v>29</v>
      </c>
    </row>
    <row r="3" spans="1:3">
      <c r="A3" s="1" t="s">
        <v>24</v>
      </c>
    </row>
    <row r="4" spans="1:3">
      <c r="A4" s="23" t="s">
        <v>11</v>
      </c>
      <c r="B4" s="24"/>
    </row>
    <row r="5" spans="1:3">
      <c r="A5" s="3" t="s">
        <v>12</v>
      </c>
      <c r="B5" s="21">
        <f>'Paypal Donations'!H23</f>
        <v>1403</v>
      </c>
    </row>
    <row r="6" spans="1:3">
      <c r="A6" s="3" t="s">
        <v>13</v>
      </c>
      <c r="B6" s="21">
        <f>'Paypal Donations'!I23</f>
        <v>-50.28</v>
      </c>
    </row>
    <row r="7" spans="1:3">
      <c r="A7" s="3" t="s">
        <v>14</v>
      </c>
      <c r="B7" s="26">
        <f>2079.95+528.49+53.74</f>
        <v>2662.1799999999994</v>
      </c>
    </row>
    <row r="8" spans="1:3">
      <c r="A8" s="3" t="s">
        <v>16</v>
      </c>
      <c r="B8" s="21">
        <f>-79.95-28.49-3.74</f>
        <v>-112.17999999999999</v>
      </c>
    </row>
    <row r="9" spans="1:3">
      <c r="A9" s="3" t="s">
        <v>215</v>
      </c>
      <c r="B9" s="21">
        <f>B55</f>
        <v>20.501764705881214</v>
      </c>
    </row>
    <row r="10" spans="1:3">
      <c r="A10" s="20" t="s">
        <v>211</v>
      </c>
      <c r="B10" s="22">
        <f>SUM(B5:B8)</f>
        <v>3902.72</v>
      </c>
    </row>
    <row r="11" spans="1:3">
      <c r="A11" s="20"/>
      <c r="B11" s="22"/>
    </row>
    <row r="12" spans="1:3" ht="30">
      <c r="A12" s="23" t="s">
        <v>210</v>
      </c>
      <c r="B12" s="22">
        <v>6926.37</v>
      </c>
      <c r="C12" s="35" t="s">
        <v>212</v>
      </c>
    </row>
    <row r="13" spans="1:3">
      <c r="A13" s="3"/>
      <c r="B13" s="7"/>
    </row>
    <row r="16" spans="1:3">
      <c r="A16" s="1" t="s">
        <v>23</v>
      </c>
    </row>
    <row r="17" spans="1:3" s="1" customFormat="1">
      <c r="A17" s="5" t="s">
        <v>1</v>
      </c>
      <c r="B17" s="28" t="s">
        <v>22</v>
      </c>
      <c r="C17" s="5" t="s">
        <v>0</v>
      </c>
    </row>
    <row r="18" spans="1:3">
      <c r="A18" s="3" t="s">
        <v>5</v>
      </c>
      <c r="B18" s="16">
        <v>2432</v>
      </c>
      <c r="C18" s="4" t="s">
        <v>41</v>
      </c>
    </row>
    <row r="19" spans="1:3">
      <c r="A19" s="3" t="s">
        <v>34</v>
      </c>
      <c r="B19" s="16">
        <v>150</v>
      </c>
      <c r="C19" s="4"/>
    </row>
    <row r="20" spans="1:3">
      <c r="A20" s="3" t="s">
        <v>49</v>
      </c>
      <c r="B20" s="16">
        <f>449.31+(620*1.31)+190.91+233.09</f>
        <v>1685.51</v>
      </c>
      <c r="C20" s="4" t="s">
        <v>42</v>
      </c>
    </row>
    <row r="21" spans="1:3">
      <c r="A21" s="3" t="s">
        <v>7</v>
      </c>
      <c r="B21" s="16">
        <v>279.2</v>
      </c>
      <c r="C21" s="4" t="s">
        <v>218</v>
      </c>
    </row>
    <row r="22" spans="1:3">
      <c r="A22" s="3" t="s">
        <v>6</v>
      </c>
      <c r="B22" s="16">
        <v>550</v>
      </c>
      <c r="C22" s="4" t="s">
        <v>44</v>
      </c>
    </row>
    <row r="23" spans="1:3">
      <c r="A23" s="3" t="s">
        <v>8</v>
      </c>
      <c r="B23" s="16">
        <f>252.99</f>
        <v>252.99</v>
      </c>
      <c r="C23" s="4" t="s">
        <v>47</v>
      </c>
    </row>
    <row r="24" spans="1:3">
      <c r="A24" s="3" t="s">
        <v>219</v>
      </c>
      <c r="B24" s="16">
        <v>97.69</v>
      </c>
      <c r="C24" s="4" t="s">
        <v>220</v>
      </c>
    </row>
    <row r="25" spans="1:3">
      <c r="A25" s="3" t="s">
        <v>35</v>
      </c>
      <c r="B25" s="16">
        <f>95*1.09+240+49.15</f>
        <v>392.7</v>
      </c>
      <c r="C25" s="4" t="s">
        <v>46</v>
      </c>
    </row>
    <row r="26" spans="1:3">
      <c r="A26" s="3" t="s">
        <v>50</v>
      </c>
      <c r="B26" s="16">
        <v>1854</v>
      </c>
      <c r="C26" s="4" t="s">
        <v>51</v>
      </c>
    </row>
    <row r="27" spans="1:3">
      <c r="A27" s="3" t="s">
        <v>43</v>
      </c>
      <c r="B27" s="16">
        <v>2425</v>
      </c>
      <c r="C27" s="4" t="s">
        <v>52</v>
      </c>
    </row>
    <row r="28" spans="1:3">
      <c r="A28" s="3" t="s">
        <v>39</v>
      </c>
      <c r="B28" s="16">
        <f>(830+5000+13800)/68+185+98+56.88</f>
        <v>628.55647058823536</v>
      </c>
      <c r="C28" s="4" t="s">
        <v>48</v>
      </c>
    </row>
    <row r="29" spans="1:3">
      <c r="A29" s="3" t="s">
        <v>40</v>
      </c>
      <c r="B29" s="16">
        <f>1440-320-240-450</f>
        <v>430</v>
      </c>
      <c r="C29" s="4" t="s">
        <v>188</v>
      </c>
    </row>
    <row r="30" spans="1:3">
      <c r="A30" s="3"/>
      <c r="B30" s="16"/>
      <c r="C30" s="4"/>
    </row>
    <row r="31" spans="1:3">
      <c r="A31" s="3" t="s">
        <v>38</v>
      </c>
      <c r="B31" s="16">
        <v>900</v>
      </c>
      <c r="C31" s="4" t="s">
        <v>36</v>
      </c>
    </row>
    <row r="32" spans="1:3">
      <c r="A32" s="3" t="s">
        <v>27</v>
      </c>
      <c r="B32" s="16">
        <f>61.5+82</f>
        <v>143.5</v>
      </c>
      <c r="C32" s="4" t="s">
        <v>213</v>
      </c>
    </row>
    <row r="33" spans="1:5">
      <c r="A33" s="3" t="s">
        <v>20</v>
      </c>
      <c r="B33" s="16">
        <v>40</v>
      </c>
      <c r="C33" s="4" t="s">
        <v>223</v>
      </c>
    </row>
    <row r="34" spans="1:5">
      <c r="A34" s="3" t="s">
        <v>37</v>
      </c>
      <c r="B34" s="16">
        <v>540</v>
      </c>
      <c r="C34" s="4" t="s">
        <v>217</v>
      </c>
    </row>
    <row r="35" spans="1:5">
      <c r="A35" s="3" t="s">
        <v>214</v>
      </c>
      <c r="B35" s="16">
        <v>500</v>
      </c>
      <c r="C35" s="4"/>
    </row>
    <row r="36" spans="1:5">
      <c r="A36" s="3" t="s">
        <v>28</v>
      </c>
      <c r="B36" s="16">
        <v>350</v>
      </c>
      <c r="C36" s="4" t="s">
        <v>216</v>
      </c>
    </row>
    <row r="37" spans="1:5">
      <c r="A37" s="3" t="s">
        <v>45</v>
      </c>
      <c r="B37" s="16">
        <f>50000/68</f>
        <v>735.29411764705878</v>
      </c>
      <c r="C37" s="4"/>
    </row>
    <row r="38" spans="1:5">
      <c r="A38" s="3" t="s">
        <v>9</v>
      </c>
      <c r="B38" s="16">
        <f>22+30+1500/68</f>
        <v>74.058823529411768</v>
      </c>
      <c r="C38" s="4" t="s">
        <v>221</v>
      </c>
    </row>
    <row r="39" spans="1:5">
      <c r="A39" s="11"/>
      <c r="B39" s="17"/>
      <c r="C39" s="11"/>
    </row>
    <row r="40" spans="1:5">
      <c r="A40" s="12" t="s">
        <v>2</v>
      </c>
      <c r="B40" s="18">
        <f>SUM(B18:B38)</f>
        <v>14460.499411764707</v>
      </c>
      <c r="C40" s="13"/>
    </row>
    <row r="41" spans="1:5">
      <c r="B41" s="19"/>
    </row>
    <row r="42" spans="1:5">
      <c r="A42" s="9" t="s">
        <v>30</v>
      </c>
      <c r="B42" s="16">
        <f>'Swimmer fees'!D9</f>
        <v>3994.951176470589</v>
      </c>
      <c r="C42" s="3" t="s">
        <v>21</v>
      </c>
    </row>
    <row r="43" spans="1:5">
      <c r="A43" s="9"/>
      <c r="B43" s="16"/>
      <c r="C43" s="3"/>
      <c r="E43" s="25"/>
    </row>
    <row r="44" spans="1:5">
      <c r="A44" s="9" t="s">
        <v>10</v>
      </c>
      <c r="B44" s="16">
        <f>'Paypal Donations'!J24</f>
        <v>436.04999999999995</v>
      </c>
      <c r="C44" s="3" t="s">
        <v>222</v>
      </c>
      <c r="E44" s="25"/>
    </row>
    <row r="45" spans="1:5">
      <c r="A45" s="20" t="s">
        <v>17</v>
      </c>
      <c r="B45" s="16"/>
      <c r="C45" s="3"/>
    </row>
    <row r="46" spans="1:5">
      <c r="A46" s="20" t="s">
        <v>15</v>
      </c>
      <c r="B46" s="16">
        <v>5000</v>
      </c>
      <c r="C46" s="3" t="s">
        <v>18</v>
      </c>
    </row>
    <row r="47" spans="1:5">
      <c r="A47" s="20" t="s">
        <v>33</v>
      </c>
      <c r="B47" s="16">
        <v>2550</v>
      </c>
      <c r="C47" s="3"/>
    </row>
    <row r="48" spans="1:5">
      <c r="A48" s="20" t="s">
        <v>32</v>
      </c>
      <c r="B48" s="16">
        <v>1500</v>
      </c>
      <c r="C48" s="3"/>
    </row>
    <row r="49" spans="1:3">
      <c r="A49" s="20" t="s">
        <v>31</v>
      </c>
      <c r="B49" s="16">
        <v>1000</v>
      </c>
      <c r="C49" s="3"/>
    </row>
    <row r="50" spans="1:3">
      <c r="A50" s="20" t="s">
        <v>25</v>
      </c>
      <c r="B50" s="16">
        <v>0</v>
      </c>
      <c r="C50" s="3"/>
    </row>
    <row r="51" spans="1:3">
      <c r="A51" s="20" t="s">
        <v>26</v>
      </c>
      <c r="B51" s="16">
        <v>0</v>
      </c>
      <c r="C51" s="3"/>
    </row>
    <row r="52" spans="1:3">
      <c r="A52" s="9"/>
      <c r="B52" s="16"/>
      <c r="C52" s="3"/>
    </row>
    <row r="53" spans="1:3">
      <c r="A53" s="10" t="s">
        <v>19</v>
      </c>
      <c r="B53" s="18">
        <f>SUM(B42:B52)</f>
        <v>14481.001176470589</v>
      </c>
      <c r="C53" s="8"/>
    </row>
    <row r="54" spans="1:3">
      <c r="B54" s="19"/>
    </row>
    <row r="55" spans="1:3">
      <c r="A55" s="14" t="s">
        <v>4</v>
      </c>
      <c r="B55" s="27">
        <f>B53-B40</f>
        <v>20.501764705881214</v>
      </c>
      <c r="C55" s="15" t="s"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D10" sqref="D10"/>
    </sheetView>
  </sheetViews>
  <sheetFormatPr baseColWidth="10" defaultRowHeight="15" x14ac:dyDescent="0"/>
  <cols>
    <col min="1" max="1" width="19" customWidth="1"/>
  </cols>
  <sheetData>
    <row r="1" spans="1:11">
      <c r="A1" s="1" t="s">
        <v>30</v>
      </c>
    </row>
    <row r="2" spans="1:11">
      <c r="A2" s="1"/>
    </row>
    <row r="3" spans="1:11">
      <c r="B3" s="1" t="s">
        <v>55</v>
      </c>
      <c r="C3" s="1" t="s">
        <v>54</v>
      </c>
      <c r="D3" s="1" t="s">
        <v>57</v>
      </c>
    </row>
    <row r="4" spans="1:11">
      <c r="A4" t="s">
        <v>56</v>
      </c>
      <c r="B4" s="31">
        <f>411</f>
        <v>411</v>
      </c>
      <c r="C4" s="31">
        <v>-17.829999999999998</v>
      </c>
      <c r="D4" s="31">
        <f>I24</f>
        <v>393.17000000000007</v>
      </c>
    </row>
    <row r="5" spans="1:11">
      <c r="A5" t="s">
        <v>53</v>
      </c>
      <c r="B5" s="31">
        <f>5415.54-2079.95-528.49-53.74</f>
        <v>2753.3600000000006</v>
      </c>
      <c r="C5" s="31">
        <f>(5415.54-5123.84-(79.95+28.49+3.74))*-1</f>
        <v>-179.51999999999981</v>
      </c>
      <c r="D5" s="31">
        <f>SUM(B5:C5)</f>
        <v>2573.8400000000006</v>
      </c>
    </row>
    <row r="6" spans="1:11">
      <c r="A6" t="s">
        <v>58</v>
      </c>
      <c r="B6" s="31"/>
      <c r="C6" s="31"/>
      <c r="D6" s="31">
        <v>0</v>
      </c>
    </row>
    <row r="7" spans="1:11">
      <c r="A7" t="s">
        <v>59</v>
      </c>
      <c r="B7" s="31">
        <f>440+210+275+(7000/68)</f>
        <v>1027.9411764705883</v>
      </c>
      <c r="C7" s="31"/>
      <c r="D7" s="31">
        <f>B7</f>
        <v>1027.9411764705883</v>
      </c>
    </row>
    <row r="9" spans="1:11">
      <c r="D9" s="31">
        <f>SUM(D4:D7)</f>
        <v>3994.951176470589</v>
      </c>
    </row>
    <row r="15" spans="1:11">
      <c r="A15" t="s">
        <v>189</v>
      </c>
    </row>
    <row r="16" spans="1:11">
      <c r="A16" s="32" t="s">
        <v>183</v>
      </c>
      <c r="B16" s="32" t="s">
        <v>190</v>
      </c>
      <c r="C16" s="32" t="s">
        <v>191</v>
      </c>
      <c r="D16" s="32" t="s">
        <v>192</v>
      </c>
      <c r="E16" s="32" t="s">
        <v>22</v>
      </c>
      <c r="F16" s="32" t="s">
        <v>181</v>
      </c>
      <c r="G16" s="32" t="s">
        <v>193</v>
      </c>
      <c r="H16" s="32" t="s">
        <v>54</v>
      </c>
      <c r="I16" s="32" t="s">
        <v>57</v>
      </c>
      <c r="J16" s="32" t="s">
        <v>194</v>
      </c>
      <c r="K16" s="32" t="s">
        <v>205</v>
      </c>
    </row>
    <row r="17" spans="1:11">
      <c r="A17" s="32" t="s">
        <v>195</v>
      </c>
      <c r="B17" s="32" t="s">
        <v>196</v>
      </c>
      <c r="C17" s="33">
        <v>42782.793055555558</v>
      </c>
      <c r="D17" s="32" t="s">
        <v>197</v>
      </c>
      <c r="E17" s="32">
        <v>111</v>
      </c>
      <c r="F17" s="32" t="s">
        <v>198</v>
      </c>
      <c r="G17" s="32">
        <v>111</v>
      </c>
      <c r="H17" s="32">
        <v>4.63</v>
      </c>
      <c r="I17" s="32">
        <v>106.37</v>
      </c>
      <c r="J17" s="32" t="s">
        <v>198</v>
      </c>
      <c r="K17" t="s">
        <v>204</v>
      </c>
    </row>
    <row r="18" spans="1:11">
      <c r="A18" s="32" t="s">
        <v>195</v>
      </c>
      <c r="B18" s="32" t="s">
        <v>199</v>
      </c>
      <c r="C18" s="33">
        <v>42784.90625</v>
      </c>
      <c r="D18" s="32" t="s">
        <v>197</v>
      </c>
      <c r="E18" s="32">
        <v>60</v>
      </c>
      <c r="F18" s="32" t="s">
        <v>198</v>
      </c>
      <c r="G18" s="32">
        <v>60</v>
      </c>
      <c r="H18" s="32">
        <v>2.64</v>
      </c>
      <c r="I18" s="32">
        <v>57.36</v>
      </c>
      <c r="J18" s="32" t="s">
        <v>198</v>
      </c>
      <c r="K18" t="s">
        <v>81</v>
      </c>
    </row>
    <row r="19" spans="1:11">
      <c r="A19" s="32" t="s">
        <v>195</v>
      </c>
      <c r="B19" s="32" t="s">
        <v>200</v>
      </c>
      <c r="C19" s="33">
        <v>42784.950694444444</v>
      </c>
      <c r="D19" s="32" t="s">
        <v>197</v>
      </c>
      <c r="E19" s="32">
        <v>60</v>
      </c>
      <c r="F19" s="32" t="s">
        <v>198</v>
      </c>
      <c r="G19" s="32">
        <v>60</v>
      </c>
      <c r="H19" s="32">
        <v>2.64</v>
      </c>
      <c r="I19" s="32">
        <v>57.36</v>
      </c>
      <c r="J19" s="32" t="s">
        <v>198</v>
      </c>
      <c r="K19" t="s">
        <v>207</v>
      </c>
    </row>
    <row r="20" spans="1:11">
      <c r="A20" s="32" t="s">
        <v>195</v>
      </c>
      <c r="B20" s="32" t="s">
        <v>201</v>
      </c>
      <c r="C20" s="33">
        <v>42784.972222222219</v>
      </c>
      <c r="D20" s="32" t="s">
        <v>197</v>
      </c>
      <c r="E20" s="32">
        <v>60</v>
      </c>
      <c r="F20" s="32" t="s">
        <v>198</v>
      </c>
      <c r="G20" s="32">
        <v>60</v>
      </c>
      <c r="H20" s="32">
        <v>2.64</v>
      </c>
      <c r="I20" s="32">
        <v>57.36</v>
      </c>
      <c r="J20" s="32" t="s">
        <v>198</v>
      </c>
      <c r="K20" t="s">
        <v>208</v>
      </c>
    </row>
    <row r="21" spans="1:11">
      <c r="A21" s="32" t="s">
        <v>195</v>
      </c>
      <c r="B21" s="32" t="s">
        <v>202</v>
      </c>
      <c r="C21" s="33">
        <v>42785.590277777781</v>
      </c>
      <c r="D21" s="32" t="s">
        <v>197</v>
      </c>
      <c r="E21" s="32">
        <v>60</v>
      </c>
      <c r="F21" s="32" t="s">
        <v>198</v>
      </c>
      <c r="G21" s="32">
        <v>60</v>
      </c>
      <c r="H21" s="32">
        <v>2.64</v>
      </c>
      <c r="I21" s="32">
        <v>57.36</v>
      </c>
      <c r="J21" s="32" t="s">
        <v>198</v>
      </c>
      <c r="K21" s="34" t="s">
        <v>209</v>
      </c>
    </row>
    <row r="22" spans="1:11">
      <c r="A22" s="32" t="s">
        <v>195</v>
      </c>
      <c r="B22" s="32" t="s">
        <v>203</v>
      </c>
      <c r="C22" s="33">
        <v>42785.593055555553</v>
      </c>
      <c r="D22" s="32" t="s">
        <v>197</v>
      </c>
      <c r="E22" s="32">
        <v>60</v>
      </c>
      <c r="F22" s="32" t="s">
        <v>198</v>
      </c>
      <c r="G22" s="32">
        <v>60</v>
      </c>
      <c r="H22" s="32">
        <v>2.64</v>
      </c>
      <c r="I22" s="32">
        <v>57.36</v>
      </c>
      <c r="J22" s="32" t="s">
        <v>198</v>
      </c>
      <c r="K22" t="s">
        <v>206</v>
      </c>
    </row>
    <row r="24" spans="1:11">
      <c r="I24">
        <f>SUM(I17:I22)</f>
        <v>393.17000000000007</v>
      </c>
    </row>
  </sheetData>
  <hyperlinks>
    <hyperlink ref="K21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workbookViewId="0">
      <selection activeCell="J24" sqref="J24"/>
    </sheetView>
  </sheetViews>
  <sheetFormatPr baseColWidth="10" defaultRowHeight="15" x14ac:dyDescent="0"/>
  <cols>
    <col min="7" max="7" width="20.5" customWidth="1"/>
  </cols>
  <sheetData>
    <row r="1" spans="1:39">
      <c r="A1" t="s">
        <v>187</v>
      </c>
      <c r="B1" t="s">
        <v>186</v>
      </c>
      <c r="C1" t="s">
        <v>185</v>
      </c>
      <c r="D1" t="s">
        <v>184</v>
      </c>
      <c r="E1" t="s">
        <v>183</v>
      </c>
      <c r="F1" t="s">
        <v>182</v>
      </c>
      <c r="G1" t="s">
        <v>181</v>
      </c>
      <c r="H1" t="s">
        <v>55</v>
      </c>
      <c r="I1" t="s">
        <v>180</v>
      </c>
      <c r="J1" t="s">
        <v>57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t="s">
        <v>174</v>
      </c>
      <c r="Q1" t="s">
        <v>173</v>
      </c>
      <c r="R1" t="s">
        <v>172</v>
      </c>
      <c r="S1" t="s">
        <v>171</v>
      </c>
      <c r="T1" t="s">
        <v>170</v>
      </c>
      <c r="U1" t="s">
        <v>169</v>
      </c>
      <c r="V1" t="s">
        <v>168</v>
      </c>
      <c r="W1" t="s">
        <v>167</v>
      </c>
      <c r="X1" t="s">
        <v>166</v>
      </c>
      <c r="Y1" t="s">
        <v>165</v>
      </c>
      <c r="Z1" t="s">
        <v>164</v>
      </c>
      <c r="AA1" t="s">
        <v>163</v>
      </c>
      <c r="AB1" t="s">
        <v>162</v>
      </c>
      <c r="AC1" t="s">
        <v>161</v>
      </c>
      <c r="AD1" t="s">
        <v>160</v>
      </c>
      <c r="AE1" t="s">
        <v>159</v>
      </c>
      <c r="AF1" t="s">
        <v>158</v>
      </c>
      <c r="AG1" t="s">
        <v>157</v>
      </c>
      <c r="AH1" t="s">
        <v>156</v>
      </c>
      <c r="AI1" t="s">
        <v>155</v>
      </c>
      <c r="AJ1" t="s">
        <v>154</v>
      </c>
      <c r="AK1" t="s">
        <v>153</v>
      </c>
      <c r="AL1" t="s">
        <v>152</v>
      </c>
      <c r="AM1" t="s">
        <v>151</v>
      </c>
    </row>
    <row r="2" spans="1:39">
      <c r="A2" s="30">
        <v>42760</v>
      </c>
      <c r="B2" s="29">
        <v>0.26288194444444446</v>
      </c>
      <c r="C2" t="s">
        <v>72</v>
      </c>
      <c r="D2" t="s">
        <v>150</v>
      </c>
      <c r="E2" t="s">
        <v>70</v>
      </c>
      <c r="F2" t="s">
        <v>69</v>
      </c>
      <c r="G2" t="s">
        <v>68</v>
      </c>
      <c r="H2">
        <v>258</v>
      </c>
      <c r="I2">
        <v>-10.36</v>
      </c>
      <c r="J2">
        <v>247.64</v>
      </c>
      <c r="K2" t="s">
        <v>149</v>
      </c>
      <c r="L2" t="s">
        <v>66</v>
      </c>
      <c r="M2" t="s">
        <v>148</v>
      </c>
      <c r="N2" t="s">
        <v>147</v>
      </c>
      <c r="O2" t="s">
        <v>63</v>
      </c>
      <c r="P2" t="s">
        <v>62</v>
      </c>
      <c r="Q2">
        <v>1</v>
      </c>
      <c r="R2">
        <v>0</v>
      </c>
      <c r="T2">
        <v>0</v>
      </c>
      <c r="AA2">
        <v>0</v>
      </c>
      <c r="AB2">
        <v>2967268264520930</v>
      </c>
      <c r="AC2" t="s">
        <v>146</v>
      </c>
      <c r="AH2" t="s">
        <v>145</v>
      </c>
      <c r="AL2" t="s">
        <v>144</v>
      </c>
      <c r="AM2" t="s">
        <v>60</v>
      </c>
    </row>
    <row r="3" spans="1:39">
      <c r="A3" s="30">
        <v>42778</v>
      </c>
      <c r="B3" s="29">
        <v>0.81607638888888889</v>
      </c>
      <c r="C3" t="s">
        <v>72</v>
      </c>
      <c r="D3" t="s">
        <v>143</v>
      </c>
      <c r="E3" t="s">
        <v>70</v>
      </c>
      <c r="F3" t="s">
        <v>69</v>
      </c>
      <c r="G3" t="s">
        <v>68</v>
      </c>
      <c r="H3">
        <v>25</v>
      </c>
      <c r="I3">
        <v>-1.03</v>
      </c>
      <c r="J3">
        <v>23.97</v>
      </c>
      <c r="K3" t="s">
        <v>142</v>
      </c>
      <c r="L3" t="s">
        <v>66</v>
      </c>
      <c r="M3" t="s">
        <v>141</v>
      </c>
      <c r="N3" t="s">
        <v>140</v>
      </c>
      <c r="O3" t="s">
        <v>63</v>
      </c>
      <c r="P3" t="s">
        <v>62</v>
      </c>
      <c r="Q3">
        <v>1</v>
      </c>
      <c r="R3">
        <v>0</v>
      </c>
      <c r="AA3">
        <v>0</v>
      </c>
      <c r="AK3" t="s">
        <v>111</v>
      </c>
      <c r="AM3" t="s">
        <v>60</v>
      </c>
    </row>
    <row r="4" spans="1:39">
      <c r="A4" s="30">
        <v>42778</v>
      </c>
      <c r="B4" s="29">
        <v>0.8580902777777778</v>
      </c>
      <c r="C4" t="s">
        <v>72</v>
      </c>
      <c r="D4" t="s">
        <v>139</v>
      </c>
      <c r="E4" t="s">
        <v>70</v>
      </c>
      <c r="F4" t="s">
        <v>69</v>
      </c>
      <c r="G4" t="s">
        <v>68</v>
      </c>
      <c r="H4">
        <v>30</v>
      </c>
      <c r="I4">
        <v>-1.47</v>
      </c>
      <c r="J4">
        <v>28.53</v>
      </c>
      <c r="K4" t="s">
        <v>138</v>
      </c>
      <c r="L4" t="s">
        <v>66</v>
      </c>
      <c r="M4" t="s">
        <v>137</v>
      </c>
      <c r="N4" t="s">
        <v>136</v>
      </c>
      <c r="O4" t="s">
        <v>63</v>
      </c>
      <c r="P4" t="s">
        <v>62</v>
      </c>
      <c r="Q4">
        <v>1</v>
      </c>
      <c r="R4">
        <v>0</v>
      </c>
      <c r="T4">
        <v>0</v>
      </c>
      <c r="AA4">
        <v>0</v>
      </c>
      <c r="AI4">
        <v>4029357733</v>
      </c>
      <c r="AK4" t="s">
        <v>86</v>
      </c>
      <c r="AM4" t="s">
        <v>60</v>
      </c>
    </row>
    <row r="5" spans="1:39">
      <c r="A5" s="30">
        <v>42781</v>
      </c>
      <c r="B5" s="29">
        <v>6.3622685185185185E-2</v>
      </c>
      <c r="C5" t="s">
        <v>72</v>
      </c>
      <c r="D5" t="s">
        <v>135</v>
      </c>
      <c r="E5" t="s">
        <v>70</v>
      </c>
      <c r="F5" t="s">
        <v>69</v>
      </c>
      <c r="G5" t="s">
        <v>68</v>
      </c>
      <c r="H5">
        <v>50</v>
      </c>
      <c r="I5">
        <v>-1.75</v>
      </c>
      <c r="J5">
        <v>48.25</v>
      </c>
      <c r="K5" t="s">
        <v>134</v>
      </c>
      <c r="L5" t="s">
        <v>66</v>
      </c>
      <c r="M5" t="s">
        <v>133</v>
      </c>
      <c r="N5" t="s">
        <v>132</v>
      </c>
      <c r="O5" t="s">
        <v>63</v>
      </c>
      <c r="P5" t="s">
        <v>62</v>
      </c>
      <c r="Q5">
        <v>1</v>
      </c>
      <c r="R5">
        <v>0</v>
      </c>
      <c r="T5">
        <v>0</v>
      </c>
      <c r="AA5">
        <v>0</v>
      </c>
      <c r="AK5" t="s">
        <v>86</v>
      </c>
      <c r="AM5" t="s">
        <v>60</v>
      </c>
    </row>
    <row r="6" spans="1:39">
      <c r="A6" s="30">
        <v>42782</v>
      </c>
      <c r="B6" s="29">
        <v>0.66557870370370364</v>
      </c>
      <c r="C6" t="s">
        <v>72</v>
      </c>
      <c r="D6" t="s">
        <v>130</v>
      </c>
      <c r="E6" t="s">
        <v>70</v>
      </c>
      <c r="F6" t="s">
        <v>69</v>
      </c>
      <c r="G6" t="s">
        <v>68</v>
      </c>
      <c r="H6">
        <v>250</v>
      </c>
      <c r="I6">
        <v>-7.55</v>
      </c>
      <c r="J6">
        <v>242.45</v>
      </c>
      <c r="K6" t="s">
        <v>129</v>
      </c>
      <c r="L6" t="s">
        <v>66</v>
      </c>
      <c r="M6" t="s">
        <v>131</v>
      </c>
      <c r="N6" t="s">
        <v>127</v>
      </c>
      <c r="O6" t="s">
        <v>63</v>
      </c>
      <c r="P6" t="s">
        <v>101</v>
      </c>
      <c r="Q6">
        <v>3</v>
      </c>
      <c r="R6">
        <v>0</v>
      </c>
      <c r="AA6">
        <v>0</v>
      </c>
      <c r="AM6" t="s">
        <v>60</v>
      </c>
    </row>
    <row r="7" spans="1:39">
      <c r="A7" s="30">
        <v>42782</v>
      </c>
      <c r="B7" s="29">
        <v>0.67172453703703694</v>
      </c>
      <c r="C7" t="s">
        <v>72</v>
      </c>
      <c r="D7" t="s">
        <v>130</v>
      </c>
      <c r="E7" t="s">
        <v>70</v>
      </c>
      <c r="F7" t="s">
        <v>69</v>
      </c>
      <c r="G7" t="s">
        <v>68</v>
      </c>
      <c r="H7">
        <v>250</v>
      </c>
      <c r="I7">
        <v>-7.55</v>
      </c>
      <c r="J7">
        <v>242.45</v>
      </c>
      <c r="K7" t="s">
        <v>129</v>
      </c>
      <c r="L7" t="s">
        <v>66</v>
      </c>
      <c r="M7" t="s">
        <v>128</v>
      </c>
      <c r="N7" t="s">
        <v>127</v>
      </c>
      <c r="O7" t="s">
        <v>63</v>
      </c>
      <c r="P7" t="s">
        <v>62</v>
      </c>
      <c r="Q7">
        <v>1</v>
      </c>
      <c r="R7">
        <v>0</v>
      </c>
      <c r="AA7">
        <v>0</v>
      </c>
      <c r="AM7" t="s">
        <v>60</v>
      </c>
    </row>
    <row r="8" spans="1:39">
      <c r="A8" s="30">
        <v>42782</v>
      </c>
      <c r="B8" s="29">
        <v>0.77664351851851843</v>
      </c>
      <c r="C8" t="s">
        <v>72</v>
      </c>
      <c r="D8" t="s">
        <v>126</v>
      </c>
      <c r="E8" t="s">
        <v>70</v>
      </c>
      <c r="F8" t="s">
        <v>69</v>
      </c>
      <c r="G8" t="s">
        <v>68</v>
      </c>
      <c r="H8">
        <v>25</v>
      </c>
      <c r="I8">
        <v>-1.03</v>
      </c>
      <c r="J8">
        <v>23.97</v>
      </c>
      <c r="K8" t="s">
        <v>125</v>
      </c>
      <c r="L8" t="s">
        <v>66</v>
      </c>
      <c r="M8" t="s">
        <v>124</v>
      </c>
      <c r="N8" t="s">
        <v>123</v>
      </c>
      <c r="O8" t="s">
        <v>63</v>
      </c>
      <c r="P8" t="s">
        <v>62</v>
      </c>
      <c r="Q8">
        <v>1</v>
      </c>
      <c r="R8">
        <v>0</v>
      </c>
      <c r="T8">
        <v>0</v>
      </c>
      <c r="AA8">
        <v>0</v>
      </c>
      <c r="AK8" t="s">
        <v>81</v>
      </c>
      <c r="AM8" t="s">
        <v>60</v>
      </c>
    </row>
    <row r="9" spans="1:39">
      <c r="A9" s="30">
        <v>42783</v>
      </c>
      <c r="B9" s="29">
        <v>0.28166666666666668</v>
      </c>
      <c r="C9" t="s">
        <v>72</v>
      </c>
      <c r="D9" t="s">
        <v>122</v>
      </c>
      <c r="E9" t="s">
        <v>70</v>
      </c>
      <c r="F9" t="s">
        <v>69</v>
      </c>
      <c r="G9" t="s">
        <v>68</v>
      </c>
      <c r="H9">
        <v>100</v>
      </c>
      <c r="I9">
        <v>-3.2</v>
      </c>
      <c r="J9">
        <v>96.8</v>
      </c>
      <c r="K9" t="s">
        <v>121</v>
      </c>
      <c r="L9" t="s">
        <v>66</v>
      </c>
      <c r="M9">
        <v>3.85732232992594E+16</v>
      </c>
      <c r="N9" t="s">
        <v>120</v>
      </c>
      <c r="O9" t="s">
        <v>63</v>
      </c>
      <c r="P9" t="s">
        <v>62</v>
      </c>
      <c r="Q9">
        <v>1</v>
      </c>
      <c r="R9">
        <v>0</v>
      </c>
      <c r="AA9">
        <v>0</v>
      </c>
      <c r="AB9">
        <v>1662721030827630</v>
      </c>
      <c r="AK9" t="s">
        <v>81</v>
      </c>
      <c r="AM9" t="s">
        <v>60</v>
      </c>
    </row>
    <row r="10" spans="1:39">
      <c r="A10" s="30">
        <v>42783</v>
      </c>
      <c r="B10" s="29">
        <v>0.42405092592592591</v>
      </c>
      <c r="C10" t="s">
        <v>72</v>
      </c>
      <c r="D10" t="s">
        <v>119</v>
      </c>
      <c r="E10" t="s">
        <v>70</v>
      </c>
      <c r="F10" t="s">
        <v>69</v>
      </c>
      <c r="G10" t="s">
        <v>68</v>
      </c>
      <c r="H10">
        <v>10</v>
      </c>
      <c r="I10">
        <v>-0.59</v>
      </c>
      <c r="J10">
        <v>9.41</v>
      </c>
      <c r="K10" t="s">
        <v>118</v>
      </c>
      <c r="L10" t="s">
        <v>66</v>
      </c>
      <c r="M10" t="s">
        <v>117</v>
      </c>
      <c r="N10" t="s">
        <v>116</v>
      </c>
      <c r="O10" t="s">
        <v>63</v>
      </c>
      <c r="P10" t="s">
        <v>62</v>
      </c>
      <c r="Q10">
        <v>1</v>
      </c>
      <c r="R10">
        <v>0</v>
      </c>
      <c r="AA10">
        <v>0</v>
      </c>
      <c r="AM10" t="s">
        <v>60</v>
      </c>
    </row>
    <row r="11" spans="1:39">
      <c r="A11" s="30">
        <v>42783</v>
      </c>
      <c r="B11" s="29">
        <v>0.7125462962962964</v>
      </c>
      <c r="C11" t="s">
        <v>72</v>
      </c>
      <c r="D11" t="s">
        <v>115</v>
      </c>
      <c r="E11" t="s">
        <v>70</v>
      </c>
      <c r="F11" t="s">
        <v>69</v>
      </c>
      <c r="G11" t="s">
        <v>68</v>
      </c>
      <c r="H11">
        <v>100</v>
      </c>
      <c r="I11">
        <v>-3.2</v>
      </c>
      <c r="J11">
        <v>96.8</v>
      </c>
      <c r="K11" t="s">
        <v>114</v>
      </c>
      <c r="L11" t="s">
        <v>66</v>
      </c>
      <c r="M11" t="s">
        <v>113</v>
      </c>
      <c r="N11" t="s">
        <v>112</v>
      </c>
      <c r="O11" t="s">
        <v>63</v>
      </c>
      <c r="P11" t="s">
        <v>101</v>
      </c>
      <c r="Q11">
        <v>3</v>
      </c>
      <c r="R11">
        <v>0</v>
      </c>
      <c r="AA11">
        <v>0</v>
      </c>
      <c r="AK11" t="s">
        <v>111</v>
      </c>
      <c r="AM11" t="s">
        <v>60</v>
      </c>
    </row>
    <row r="12" spans="1:39">
      <c r="A12" s="30">
        <v>42784</v>
      </c>
      <c r="B12" s="29">
        <v>0.44312499999999999</v>
      </c>
      <c r="C12" t="s">
        <v>72</v>
      </c>
      <c r="D12" t="s">
        <v>110</v>
      </c>
      <c r="E12" t="s">
        <v>70</v>
      </c>
      <c r="F12" t="s">
        <v>69</v>
      </c>
      <c r="G12" t="s">
        <v>68</v>
      </c>
      <c r="H12">
        <v>50</v>
      </c>
      <c r="I12">
        <v>-1.75</v>
      </c>
      <c r="J12">
        <v>48.25</v>
      </c>
      <c r="K12" t="s">
        <v>109</v>
      </c>
      <c r="L12" t="s">
        <v>66</v>
      </c>
      <c r="M12" t="s">
        <v>108</v>
      </c>
      <c r="N12" t="s">
        <v>107</v>
      </c>
      <c r="O12" t="s">
        <v>63</v>
      </c>
      <c r="P12" t="s">
        <v>62</v>
      </c>
      <c r="Q12">
        <v>1</v>
      </c>
      <c r="R12">
        <v>0</v>
      </c>
      <c r="AA12">
        <v>0</v>
      </c>
      <c r="AB12">
        <v>2150669757633180</v>
      </c>
      <c r="AK12" t="s">
        <v>86</v>
      </c>
      <c r="AM12" t="s">
        <v>60</v>
      </c>
    </row>
    <row r="13" spans="1:39">
      <c r="A13" s="30">
        <v>42784</v>
      </c>
      <c r="B13" s="29">
        <v>0.61516203703703709</v>
      </c>
      <c r="C13" t="s">
        <v>72</v>
      </c>
      <c r="D13" t="s">
        <v>105</v>
      </c>
      <c r="E13" t="s">
        <v>70</v>
      </c>
      <c r="F13" t="s">
        <v>69</v>
      </c>
      <c r="G13" t="s">
        <v>68</v>
      </c>
      <c r="H13">
        <v>150</v>
      </c>
      <c r="I13">
        <v>-4.6500000000000004</v>
      </c>
      <c r="J13">
        <v>145.35</v>
      </c>
      <c r="K13" t="s">
        <v>104</v>
      </c>
      <c r="L13" t="s">
        <v>66</v>
      </c>
      <c r="M13" t="s">
        <v>106</v>
      </c>
      <c r="N13" t="s">
        <v>102</v>
      </c>
      <c r="O13" t="s">
        <v>63</v>
      </c>
      <c r="P13" t="s">
        <v>62</v>
      </c>
      <c r="Q13">
        <v>1</v>
      </c>
      <c r="R13">
        <v>0</v>
      </c>
      <c r="AA13">
        <v>0</v>
      </c>
      <c r="AM13" t="s">
        <v>60</v>
      </c>
    </row>
    <row r="14" spans="1:39">
      <c r="A14" s="30">
        <v>42784</v>
      </c>
      <c r="B14" s="29">
        <v>0.61607638888888883</v>
      </c>
      <c r="C14" t="s">
        <v>72</v>
      </c>
      <c r="D14" t="s">
        <v>105</v>
      </c>
      <c r="E14" t="s">
        <v>70</v>
      </c>
      <c r="F14" t="s">
        <v>69</v>
      </c>
      <c r="G14" t="s">
        <v>68</v>
      </c>
      <c r="H14">
        <v>100</v>
      </c>
      <c r="I14">
        <v>-3.2</v>
      </c>
      <c r="J14">
        <v>96.8</v>
      </c>
      <c r="K14" t="s">
        <v>104</v>
      </c>
      <c r="L14" t="s">
        <v>66</v>
      </c>
      <c r="M14" t="s">
        <v>103</v>
      </c>
      <c r="N14" t="s">
        <v>102</v>
      </c>
      <c r="O14" t="s">
        <v>63</v>
      </c>
      <c r="P14" t="s">
        <v>101</v>
      </c>
      <c r="Q14">
        <v>3</v>
      </c>
      <c r="R14">
        <v>0</v>
      </c>
      <c r="AA14">
        <v>0</v>
      </c>
      <c r="AK14" t="s">
        <v>100</v>
      </c>
      <c r="AM14" t="s">
        <v>60</v>
      </c>
    </row>
    <row r="15" spans="1:39">
      <c r="A15" s="30">
        <v>42784</v>
      </c>
      <c r="B15" s="29">
        <v>0.72564814814814815</v>
      </c>
      <c r="C15" t="s">
        <v>72</v>
      </c>
      <c r="D15" t="s">
        <v>99</v>
      </c>
      <c r="E15" t="s">
        <v>70</v>
      </c>
      <c r="F15" t="s">
        <v>69</v>
      </c>
      <c r="G15" t="s">
        <v>68</v>
      </c>
      <c r="H15">
        <v>150</v>
      </c>
      <c r="I15">
        <v>-4.6500000000000004</v>
      </c>
      <c r="J15">
        <v>145.35</v>
      </c>
      <c r="K15" t="s">
        <v>98</v>
      </c>
      <c r="L15" t="s">
        <v>66</v>
      </c>
      <c r="M15" t="s">
        <v>97</v>
      </c>
      <c r="N15" t="s">
        <v>96</v>
      </c>
      <c r="O15" t="s">
        <v>63</v>
      </c>
      <c r="P15" t="s">
        <v>62</v>
      </c>
      <c r="Q15">
        <v>1</v>
      </c>
      <c r="R15">
        <v>0</v>
      </c>
      <c r="AA15">
        <v>0</v>
      </c>
      <c r="AB15">
        <v>601710527025081</v>
      </c>
      <c r="AM15" t="s">
        <v>60</v>
      </c>
    </row>
    <row r="16" spans="1:39">
      <c r="A16" s="30">
        <v>42784</v>
      </c>
      <c r="B16" s="29">
        <v>0.83462962962962972</v>
      </c>
      <c r="C16" t="s">
        <v>72</v>
      </c>
      <c r="D16" t="s">
        <v>95</v>
      </c>
      <c r="E16" t="s">
        <v>70</v>
      </c>
      <c r="F16" t="s">
        <v>69</v>
      </c>
      <c r="G16" t="s">
        <v>68</v>
      </c>
      <c r="H16">
        <v>50</v>
      </c>
      <c r="I16">
        <v>-1.75</v>
      </c>
      <c r="J16">
        <v>48.25</v>
      </c>
      <c r="K16" t="s">
        <v>94</v>
      </c>
      <c r="L16" t="s">
        <v>66</v>
      </c>
      <c r="M16" t="s">
        <v>93</v>
      </c>
      <c r="N16" t="s">
        <v>92</v>
      </c>
      <c r="O16" t="s">
        <v>63</v>
      </c>
      <c r="P16" t="s">
        <v>62</v>
      </c>
      <c r="Q16">
        <v>1</v>
      </c>
      <c r="R16">
        <v>0</v>
      </c>
      <c r="AA16">
        <v>0</v>
      </c>
      <c r="AK16" t="s">
        <v>91</v>
      </c>
      <c r="AM16" t="s">
        <v>60</v>
      </c>
    </row>
    <row r="17" spans="1:39">
      <c r="A17" s="30">
        <v>42785</v>
      </c>
      <c r="B17" s="29">
        <v>0.95856481481481481</v>
      </c>
      <c r="C17" t="s">
        <v>72</v>
      </c>
      <c r="D17" t="s">
        <v>90</v>
      </c>
      <c r="E17" t="s">
        <v>70</v>
      </c>
      <c r="F17" t="s">
        <v>69</v>
      </c>
      <c r="G17" t="s">
        <v>68</v>
      </c>
      <c r="H17">
        <v>25</v>
      </c>
      <c r="I17">
        <v>-1.03</v>
      </c>
      <c r="J17">
        <v>23.97</v>
      </c>
      <c r="K17" t="s">
        <v>89</v>
      </c>
      <c r="L17" t="s">
        <v>66</v>
      </c>
      <c r="M17" t="s">
        <v>88</v>
      </c>
      <c r="N17" t="s">
        <v>87</v>
      </c>
      <c r="O17" t="s">
        <v>63</v>
      </c>
      <c r="P17" t="s">
        <v>62</v>
      </c>
      <c r="Q17">
        <v>1</v>
      </c>
      <c r="R17">
        <v>0</v>
      </c>
      <c r="AA17">
        <v>0</v>
      </c>
      <c r="AB17">
        <v>1484064934804160</v>
      </c>
      <c r="AK17" t="s">
        <v>86</v>
      </c>
      <c r="AM17" t="s">
        <v>60</v>
      </c>
    </row>
    <row r="18" spans="1:39">
      <c r="A18" s="30">
        <v>42786</v>
      </c>
      <c r="B18" s="29">
        <v>0.58560185185185187</v>
      </c>
      <c r="C18" t="s">
        <v>72</v>
      </c>
      <c r="D18" t="s">
        <v>85</v>
      </c>
      <c r="E18" t="s">
        <v>70</v>
      </c>
      <c r="F18" t="s">
        <v>69</v>
      </c>
      <c r="G18" t="s">
        <v>68</v>
      </c>
      <c r="H18">
        <v>20</v>
      </c>
      <c r="I18">
        <v>-0.88</v>
      </c>
      <c r="J18">
        <v>19.12</v>
      </c>
      <c r="K18" t="s">
        <v>84</v>
      </c>
      <c r="L18" t="s">
        <v>66</v>
      </c>
      <c r="M18" t="s">
        <v>83</v>
      </c>
      <c r="N18" t="s">
        <v>82</v>
      </c>
      <c r="O18" t="s">
        <v>63</v>
      </c>
      <c r="P18" t="s">
        <v>62</v>
      </c>
      <c r="Q18">
        <v>1</v>
      </c>
      <c r="R18">
        <v>0</v>
      </c>
      <c r="AA18">
        <v>0</v>
      </c>
      <c r="AB18">
        <v>3196514004967800</v>
      </c>
      <c r="AK18" t="s">
        <v>81</v>
      </c>
      <c r="AM18" t="s">
        <v>60</v>
      </c>
    </row>
    <row r="19" spans="1:39">
      <c r="A19" s="30">
        <v>42786</v>
      </c>
      <c r="B19" s="29">
        <v>0.86724537037037042</v>
      </c>
      <c r="C19" t="s">
        <v>72</v>
      </c>
      <c r="D19" t="s">
        <v>80</v>
      </c>
      <c r="E19" t="s">
        <v>70</v>
      </c>
      <c r="F19" t="s">
        <v>69</v>
      </c>
      <c r="G19" t="s">
        <v>68</v>
      </c>
      <c r="H19">
        <v>50</v>
      </c>
      <c r="I19">
        <v>-1.75</v>
      </c>
      <c r="J19">
        <v>48.25</v>
      </c>
      <c r="K19" t="s">
        <v>79</v>
      </c>
      <c r="L19" t="s">
        <v>66</v>
      </c>
      <c r="M19" t="s">
        <v>78</v>
      </c>
      <c r="N19" t="s">
        <v>77</v>
      </c>
      <c r="O19" t="s">
        <v>63</v>
      </c>
      <c r="P19" t="s">
        <v>62</v>
      </c>
      <c r="Q19">
        <v>1</v>
      </c>
      <c r="R19">
        <v>0</v>
      </c>
      <c r="AA19">
        <v>0</v>
      </c>
      <c r="AB19">
        <v>785848648607714</v>
      </c>
      <c r="AM19" t="s">
        <v>60</v>
      </c>
    </row>
    <row r="20" spans="1:39">
      <c r="A20" s="30">
        <v>42787</v>
      </c>
      <c r="B20" s="29">
        <v>0.85038194444444448</v>
      </c>
      <c r="C20" t="s">
        <v>72</v>
      </c>
      <c r="D20" t="s">
        <v>76</v>
      </c>
      <c r="E20" t="s">
        <v>70</v>
      </c>
      <c r="F20" t="s">
        <v>69</v>
      </c>
      <c r="G20" t="s">
        <v>68</v>
      </c>
      <c r="H20">
        <v>10</v>
      </c>
      <c r="I20">
        <v>-0.69</v>
      </c>
      <c r="J20">
        <v>9.31</v>
      </c>
      <c r="K20" t="s">
        <v>75</v>
      </c>
      <c r="L20" t="s">
        <v>66</v>
      </c>
      <c r="M20" t="s">
        <v>74</v>
      </c>
      <c r="N20" t="s">
        <v>73</v>
      </c>
      <c r="O20" t="s">
        <v>63</v>
      </c>
      <c r="P20" t="s">
        <v>62</v>
      </c>
      <c r="Q20">
        <v>1</v>
      </c>
      <c r="R20">
        <v>0</v>
      </c>
      <c r="T20">
        <v>0</v>
      </c>
      <c r="AA20">
        <v>0</v>
      </c>
      <c r="AB20">
        <v>1815491553323280</v>
      </c>
      <c r="AJ20" t="s">
        <v>62</v>
      </c>
      <c r="AM20" t="s">
        <v>60</v>
      </c>
    </row>
    <row r="21" spans="1:39">
      <c r="A21" s="30">
        <v>42791</v>
      </c>
      <c r="B21" s="29">
        <v>0.28972222222222221</v>
      </c>
      <c r="C21" t="s">
        <v>72</v>
      </c>
      <c r="D21" t="s">
        <v>71</v>
      </c>
      <c r="E21" t="s">
        <v>70</v>
      </c>
      <c r="F21" t="s">
        <v>69</v>
      </c>
      <c r="G21" t="s">
        <v>68</v>
      </c>
      <c r="H21">
        <v>150</v>
      </c>
      <c r="I21">
        <v>-6.15</v>
      </c>
      <c r="J21">
        <v>143.85</v>
      </c>
      <c r="K21" t="s">
        <v>67</v>
      </c>
      <c r="L21" t="s">
        <v>66</v>
      </c>
      <c r="M21" t="s">
        <v>65</v>
      </c>
      <c r="N21" t="s">
        <v>64</v>
      </c>
      <c r="O21" t="s">
        <v>63</v>
      </c>
      <c r="P21" t="s">
        <v>62</v>
      </c>
      <c r="Q21">
        <v>1</v>
      </c>
      <c r="R21">
        <v>0</v>
      </c>
      <c r="T21">
        <v>0</v>
      </c>
      <c r="AA21">
        <v>0</v>
      </c>
      <c r="AJ21" t="s">
        <v>62</v>
      </c>
      <c r="AK21" t="s">
        <v>61</v>
      </c>
      <c r="AM21" t="s">
        <v>60</v>
      </c>
    </row>
    <row r="23" spans="1:39">
      <c r="G23" t="s">
        <v>62</v>
      </c>
      <c r="H23">
        <f>SUMIF($P$2:$P$21,$G23,H2:H21)</f>
        <v>1403</v>
      </c>
      <c r="I23">
        <f t="shared" ref="I23:J23" si="0">SUMIF($P$2:$P$21,$G23,I2:I21)</f>
        <v>-50.28</v>
      </c>
      <c r="J23">
        <f t="shared" si="0"/>
        <v>1352.7199999999996</v>
      </c>
    </row>
    <row r="24" spans="1:39">
      <c r="G24" t="s">
        <v>101</v>
      </c>
      <c r="H24">
        <f>SUMIF($P$2:$P$21,$G24,H3:H22)</f>
        <v>450</v>
      </c>
      <c r="I24">
        <f t="shared" ref="I24:J24" si="1">SUMIF($P$2:$P$21,$G24,I3:I22)</f>
        <v>-13.950000000000001</v>
      </c>
      <c r="J24">
        <f t="shared" si="1"/>
        <v>436.04999999999995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Financials</vt:lpstr>
      <vt:lpstr>Swimmer fees</vt:lpstr>
      <vt:lpstr>Paypal Donations</vt:lpstr>
    </vt:vector>
  </TitlesOfParts>
  <Company>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Chu</dc:creator>
  <cp:lastModifiedBy>Jim Chu</cp:lastModifiedBy>
  <dcterms:created xsi:type="dcterms:W3CDTF">2015-11-08T15:29:46Z</dcterms:created>
  <dcterms:modified xsi:type="dcterms:W3CDTF">2017-03-01T01:11:12Z</dcterms:modified>
</cp:coreProperties>
</file>