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680" yWindow="260" windowWidth="24720" windowHeight="16580" tabRatio="500"/>
  </bookViews>
  <sheets>
    <sheet name="Summary Financials" sheetId="1" r:id="rId1"/>
    <sheet name="Swim Fees" sheetId="4" r:id="rId2"/>
    <sheet name="Eventbrite Donations" sheetId="3" r:id="rId3"/>
    <sheet name="Individual Paypal Donations" sheetId="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K28" i="4"/>
  <c r="K29" i="4"/>
  <c r="K30" i="4"/>
  <c r="K31" i="4"/>
  <c r="K32" i="4"/>
  <c r="K33" i="4"/>
  <c r="K35" i="4"/>
  <c r="B41" i="1"/>
  <c r="J35" i="4"/>
  <c r="H35" i="4"/>
  <c r="B28" i="1"/>
  <c r="B5" i="1"/>
  <c r="B6" i="1"/>
  <c r="J12" i="3"/>
  <c r="B7" i="1"/>
  <c r="K12" i="3"/>
  <c r="B8" i="1"/>
  <c r="B9" i="1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3" i="4"/>
  <c r="B40" i="1"/>
  <c r="L23" i="4"/>
  <c r="K23" i="4"/>
  <c r="L3" i="3"/>
  <c r="L4" i="3"/>
  <c r="L5" i="3"/>
  <c r="L6" i="3"/>
  <c r="L7" i="3"/>
  <c r="L8" i="3"/>
  <c r="L9" i="3"/>
  <c r="L10" i="3"/>
  <c r="L2" i="3"/>
  <c r="L12" i="3"/>
  <c r="B13" i="1"/>
  <c r="B14" i="1"/>
  <c r="B12" i="1"/>
  <c r="J29" i="2"/>
  <c r="J28" i="2"/>
  <c r="I29" i="2"/>
  <c r="I28" i="2"/>
  <c r="J51" i="2"/>
  <c r="B43" i="1"/>
  <c r="H48" i="2"/>
  <c r="I48" i="2"/>
  <c r="J48" i="2"/>
  <c r="H50" i="2"/>
  <c r="I50" i="2"/>
  <c r="J50" i="2"/>
  <c r="H51" i="2"/>
  <c r="I51" i="2"/>
  <c r="H52" i="2"/>
  <c r="I52" i="2"/>
  <c r="J52" i="2"/>
  <c r="B25" i="1"/>
  <c r="B20" i="1"/>
  <c r="B30" i="1"/>
  <c r="B29" i="1"/>
  <c r="B24" i="1"/>
  <c r="B23" i="1"/>
  <c r="B38" i="1"/>
  <c r="B52" i="1"/>
  <c r="B54" i="1"/>
</calcChain>
</file>

<file path=xl/sharedStrings.xml><?xml version="1.0" encoding="utf-8"?>
<sst xmlns="http://schemas.openxmlformats.org/spreadsheetml/2006/main" count="532" uniqueCount="210">
  <si>
    <t>Notes</t>
  </si>
  <si>
    <t>Simon Murie plane ticket from UK</t>
  </si>
  <si>
    <t>Subsidy to Party</t>
  </si>
  <si>
    <t>Expenditures</t>
  </si>
  <si>
    <t>Total Expenditures</t>
  </si>
  <si>
    <t>Surplus goes to Swim program; shortfall covered by Jim Chu</t>
  </si>
  <si>
    <t>Net Surplus /( Shortfall)</t>
  </si>
  <si>
    <t>Bwa Fouye and small motor boats; fishermen</t>
  </si>
  <si>
    <t>Online sales of party tickets</t>
  </si>
  <si>
    <t>T-Shirts</t>
  </si>
  <si>
    <t>Swim caps</t>
  </si>
  <si>
    <t>Water bottles</t>
  </si>
  <si>
    <t>Net of Eventbrite fees</t>
  </si>
  <si>
    <t>Van transport for event and visitors</t>
  </si>
  <si>
    <t>Video editing expenses</t>
  </si>
  <si>
    <t>Lifejackets</t>
  </si>
  <si>
    <t>Medals for Fishermen</t>
  </si>
  <si>
    <t>Whistles for fishermen</t>
  </si>
  <si>
    <t>140 medals at 150HTG/each and 51.95 ribbons from AAA awards</t>
  </si>
  <si>
    <t>Balloons for visual navigation</t>
  </si>
  <si>
    <t>Misc expenses</t>
  </si>
  <si>
    <t>1000 HTG/fishermen (70) + 6 motor boats, gas, and fees</t>
  </si>
  <si>
    <t>Volunteer Lodging (Wahoo)</t>
  </si>
  <si>
    <t>Individual donations for Swim operations</t>
  </si>
  <si>
    <t>Support Corals Restoration</t>
  </si>
  <si>
    <t>Support General Expenses</t>
  </si>
  <si>
    <t>Support Swim Program</t>
  </si>
  <si>
    <t>USD</t>
  </si>
  <si>
    <t>Donation Received</t>
  </si>
  <si>
    <t>Piers Clark</t>
  </si>
  <si>
    <t>PST</t>
  </si>
  <si>
    <t>John Lane</t>
  </si>
  <si>
    <t>Pauline Abdo</t>
  </si>
  <si>
    <t>Henri Lambert</t>
  </si>
  <si>
    <t>Martin Finnegan</t>
  </si>
  <si>
    <t>Preston Cobb</t>
  </si>
  <si>
    <t>Ahren Britton</t>
  </si>
  <si>
    <t>michael dorf</t>
  </si>
  <si>
    <t>Valerie Sweetlove</t>
  </si>
  <si>
    <t>Chantal Fillion</t>
  </si>
  <si>
    <t>Stéphane Faure</t>
  </si>
  <si>
    <t>Christopher Morss</t>
  </si>
  <si>
    <t>Andrew Burrett</t>
  </si>
  <si>
    <t>Adam Lovell</t>
  </si>
  <si>
    <t>Shaunna Cubberley</t>
  </si>
  <si>
    <t>Fiona Griffith</t>
  </si>
  <si>
    <t>Freespiritipa Boccherini</t>
  </si>
  <si>
    <t>Peter Hardicker</t>
  </si>
  <si>
    <t>Richard Cocks</t>
  </si>
  <si>
    <t>Richard Hill</t>
  </si>
  <si>
    <t>Charlotte Zakss</t>
  </si>
  <si>
    <t>Philip Thomas</t>
  </si>
  <si>
    <t>Lucie Pellerin</t>
  </si>
  <si>
    <t>Sydney Fowo</t>
  </si>
  <si>
    <t>Claude Béliveau</t>
  </si>
  <si>
    <t>Pascale Descary</t>
  </si>
  <si>
    <t>Lajos Kovacs</t>
  </si>
  <si>
    <t>Marc Beaudoin</t>
  </si>
  <si>
    <t>James Coffey</t>
  </si>
  <si>
    <t>Sonia Riverin</t>
  </si>
  <si>
    <t>Catalina Pedraza</t>
  </si>
  <si>
    <t>Jeremy Rudd</t>
  </si>
  <si>
    <t>Miss H Jacks</t>
  </si>
  <si>
    <t>Audrey Chretien</t>
  </si>
  <si>
    <t>Stephane Faure</t>
  </si>
  <si>
    <t>Jean Kelly</t>
  </si>
  <si>
    <t>Melisa Oglakci</t>
  </si>
  <si>
    <t>Laurie Reynolds</t>
  </si>
  <si>
    <t>Peter Winter</t>
  </si>
  <si>
    <t>Amanda SENEWIRATNE</t>
  </si>
  <si>
    <t>Olivier Parent</t>
  </si>
  <si>
    <t>Daniel Mills</t>
  </si>
  <si>
    <t xml:space="preserve"> </t>
  </si>
  <si>
    <t xml:space="preserve"> Net</t>
  </si>
  <si>
    <t xml:space="preserve"> Fee</t>
  </si>
  <si>
    <t xml:space="preserve"> Gross</t>
  </si>
  <si>
    <t xml:space="preserve"> Currency</t>
  </si>
  <si>
    <t xml:space="preserve"> Item Title</t>
  </si>
  <si>
    <t xml:space="preserve"> Type</t>
  </si>
  <si>
    <t xml:space="preserve"> Name</t>
  </si>
  <si>
    <t xml:space="preserve"> Time Zone</t>
  </si>
  <si>
    <t xml:space="preserve"> Time</t>
  </si>
  <si>
    <t>Date</t>
  </si>
  <si>
    <t>Donations for Haitian Children's Swim Program</t>
  </si>
  <si>
    <t>Paypal Donations</t>
  </si>
  <si>
    <t>Paypal fee</t>
  </si>
  <si>
    <t>Net donation</t>
  </si>
  <si>
    <t>Donations for Coral Restoration Program</t>
  </si>
  <si>
    <t>Eventbrite Donations</t>
  </si>
  <si>
    <t xml:space="preserve">  Innovations S.A.</t>
  </si>
  <si>
    <t xml:space="preserve">  Moulin Sur Mer</t>
  </si>
  <si>
    <t>Swimmer Fees run on Credit Card</t>
  </si>
  <si>
    <t>Eventbrite Completed</t>
  </si>
  <si>
    <t>OPTIONAL Donation to Children's Swim Program</t>
  </si>
  <si>
    <t>Jiha</t>
  </si>
  <si>
    <t>Tarek</t>
  </si>
  <si>
    <t>de la Houssaye</t>
  </si>
  <si>
    <t>Isabella</t>
  </si>
  <si>
    <t>Latry</t>
  </si>
  <si>
    <t>Jean-Luc</t>
  </si>
  <si>
    <t>Brandt</t>
  </si>
  <si>
    <t>Billy</t>
  </si>
  <si>
    <t>Alvarez</t>
  </si>
  <si>
    <t>Jordi</t>
  </si>
  <si>
    <t>Lane</t>
  </si>
  <si>
    <t>John</t>
  </si>
  <si>
    <t>Padberg</t>
  </si>
  <si>
    <t>Sasha</t>
  </si>
  <si>
    <t>Day</t>
  </si>
  <si>
    <t>Timothy</t>
  </si>
  <si>
    <t>Thevenet</t>
  </si>
  <si>
    <t>Clement</t>
  </si>
  <si>
    <t>Fees Paid</t>
  </si>
  <si>
    <t>Total Paid</t>
  </si>
  <si>
    <t>Currency</t>
  </si>
  <si>
    <t>Order Type</t>
  </si>
  <si>
    <t>Attendee #</t>
  </si>
  <si>
    <t>Ticket Type</t>
  </si>
  <si>
    <t>Quantity</t>
  </si>
  <si>
    <t>Email</t>
  </si>
  <si>
    <t>Last Name</t>
  </si>
  <si>
    <t>First Name</t>
  </si>
  <si>
    <t>Order Date</t>
  </si>
  <si>
    <t>Order #</t>
  </si>
  <si>
    <t>Net Received</t>
  </si>
  <si>
    <t>Swimmer fee for 1 km swim</t>
  </si>
  <si>
    <t>De Ruiter</t>
  </si>
  <si>
    <t>Simon</t>
  </si>
  <si>
    <t>J.R.</t>
  </si>
  <si>
    <t>Swimmer fee for half and long swim</t>
  </si>
  <si>
    <t>Martelly</t>
  </si>
  <si>
    <t>Audrey</t>
  </si>
  <si>
    <t>THEARD</t>
  </si>
  <si>
    <t>HERVE</t>
  </si>
  <si>
    <t>Jacks</t>
  </si>
  <si>
    <t>Thomas</t>
  </si>
  <si>
    <t>Lebreton</t>
  </si>
  <si>
    <t>Dominique</t>
  </si>
  <si>
    <t>Roc</t>
  </si>
  <si>
    <t>Yona</t>
  </si>
  <si>
    <t>Marsden</t>
  </si>
  <si>
    <t>Andrew</t>
  </si>
  <si>
    <t>Barbara</t>
  </si>
  <si>
    <t>chenet audain</t>
  </si>
  <si>
    <t>christine</t>
  </si>
  <si>
    <t>King</t>
  </si>
  <si>
    <t>Robert</t>
  </si>
  <si>
    <t>Eventbrite fees</t>
  </si>
  <si>
    <t>Corporate sponsors (cash)</t>
  </si>
  <si>
    <t>Large yellow balloon and blower, high helium (not used this year)</t>
  </si>
  <si>
    <t>Simon Murie and other vounteer staff</t>
  </si>
  <si>
    <t>Note that Moulin also provided $1000 hotel credit for volunteer staff lodging</t>
  </si>
  <si>
    <t>Also provided $356 in-kind donation (bottles of Johnnie Walker for prizes)</t>
  </si>
  <si>
    <t>Also provided boat support</t>
  </si>
  <si>
    <t>Olivier Taluy of Matelec S.A. provided $100 donation and discount to lower cost of 40 lifevests</t>
  </si>
  <si>
    <t>Shipping, import and customs  (Droompac)</t>
  </si>
  <si>
    <t>Van rental for 6 days minus  payments of $591 from passengers</t>
  </si>
  <si>
    <t>100 t-shirts</t>
  </si>
  <si>
    <t>70 swim caps</t>
  </si>
  <si>
    <t>Round trip on Delta from LHR</t>
  </si>
  <si>
    <t>100 bottles</t>
  </si>
  <si>
    <t>Helicopter transport for volunteer medics</t>
  </si>
  <si>
    <t>ALSA to/from Wahoo from PAP of Damon Faust, Milot, and Joseph</t>
  </si>
  <si>
    <t xml:space="preserve">  Enmarcolda S.A. - Hapag Lloyd Agent</t>
  </si>
  <si>
    <t xml:space="preserve">  d’Adesky Import Export S.A.</t>
  </si>
  <si>
    <t xml:space="preserve">  Marina Blue Haiti</t>
  </si>
  <si>
    <t xml:space="preserve">  Wahoo Bay Beach</t>
  </si>
  <si>
    <t>Swimmer Fees through Eventbrite</t>
  </si>
  <si>
    <t>Fred Levy</t>
  </si>
  <si>
    <t>Total Fees and Sponsorships Collected</t>
  </si>
  <si>
    <t>Swim for Haiti Financials 2016</t>
  </si>
  <si>
    <t>Paid directly to Jen Lemke for Party subsidy</t>
  </si>
  <si>
    <t>Additional Bank fees</t>
  </si>
  <si>
    <t>Volunteer stipend</t>
  </si>
  <si>
    <t>See breakdown in separate sheet</t>
  </si>
  <si>
    <t>Net of Eventbrite fees; see details tab</t>
  </si>
  <si>
    <t>$1440 donation - $54.11 paypal fees; see details tab</t>
  </si>
  <si>
    <t>Amount</t>
  </si>
  <si>
    <t>Paid to Jen Lemke to help cover costs of party on the island;
$2,000 paid in cash, $1,000 to be paid by Wahoo directly to Jen</t>
  </si>
  <si>
    <t>Stripe Credit Card transactions</t>
  </si>
  <si>
    <t>id</t>
  </si>
  <si>
    <t>Description</t>
  </si>
  <si>
    <t>Created (UTC)</t>
  </si>
  <si>
    <t>Amount Refunded</t>
  </si>
  <si>
    <t>Converted Amount</t>
  </si>
  <si>
    <t>Converted Amount Refunded</t>
  </si>
  <si>
    <t>Fee</t>
  </si>
  <si>
    <t>Converted Currency</t>
  </si>
  <si>
    <t>Mode</t>
  </si>
  <si>
    <t>ch_17gFQoCa7EFbH4YCjltofZX9</t>
  </si>
  <si>
    <t>usd</t>
  </si>
  <si>
    <t>Live</t>
  </si>
  <si>
    <t>ch_17WYdUCa7EFbH4YCUELuBQhC</t>
  </si>
  <si>
    <t>Captured via Payment app</t>
  </si>
  <si>
    <t>ch_17WY0BCa7EFbH4YCCH1mn6Gr</t>
  </si>
  <si>
    <t>ch_17WWNXCa7EFbH4YCWaJBP6po</t>
  </si>
  <si>
    <t>ch_17VjxZCa7EFbH4YCQ8imJD84</t>
  </si>
  <si>
    <t>Swimmer fee for Rudler Louis Jean</t>
  </si>
  <si>
    <t>ch_17TKoYCa7EFbH4YCzRIOa6rg</t>
  </si>
  <si>
    <t>Net</t>
  </si>
  <si>
    <t>Net of  $72.18 Stripe Credit Card Fees</t>
  </si>
  <si>
    <t>Food for journalists, copies and prints by lara and Jim; facebook marketing of video</t>
  </si>
  <si>
    <t>Friso Lefeber</t>
  </si>
  <si>
    <t>Marc Lee Steed</t>
  </si>
  <si>
    <t>Jim Chu Swim Fee</t>
  </si>
  <si>
    <t>Sonja Vogelsberg</t>
  </si>
  <si>
    <t>Rudler Louis Jean paid for by Jim Chu through Alexandra St. Elien</t>
  </si>
  <si>
    <t>Swim trek swimmers</t>
  </si>
  <si>
    <t>SWIM EVENT EXPENDITURES AND REVENUES</t>
  </si>
  <si>
    <t>DONATIONS TO CAUSES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</si>
</sst>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yyyy\-mm\-dd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2" fillId="0" borderId="0" xfId="0" applyFont="1" applyBorder="1" applyAlignment="1">
      <alignment horizontal="right"/>
    </xf>
    <xf numFmtId="0" fontId="0" fillId="0" borderId="2" xfId="0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165" fontId="0" fillId="0" borderId="1" xfId="0" applyNumberFormat="1" applyFont="1" applyBorder="1"/>
    <xf numFmtId="165" fontId="0" fillId="0" borderId="2" xfId="0" applyNumberFormat="1" applyFont="1" applyBorder="1"/>
    <xf numFmtId="165" fontId="2" fillId="3" borderId="1" xfId="0" applyNumberFormat="1" applyFont="1" applyFill="1" applyBorder="1"/>
    <xf numFmtId="165" fontId="0" fillId="0" borderId="0" xfId="0" applyNumberFormat="1" applyFont="1"/>
    <xf numFmtId="43" fontId="2" fillId="0" borderId="0" xfId="13" applyFont="1"/>
    <xf numFmtId="4" fontId="0" fillId="0" borderId="0" xfId="0" applyNumberFormat="1"/>
    <xf numFmtId="21" fontId="0" fillId="0" borderId="0" xfId="0" applyNumberFormat="1"/>
    <xf numFmtId="14" fontId="0" fillId="0" borderId="0" xfId="0" applyNumberFormat="1"/>
    <xf numFmtId="11" fontId="0" fillId="0" borderId="0" xfId="0" applyNumberFormat="1"/>
    <xf numFmtId="0" fontId="2" fillId="0" borderId="1" xfId="0" applyFont="1" applyBorder="1"/>
    <xf numFmtId="7" fontId="0" fillId="0" borderId="1" xfId="13" applyNumberFormat="1" applyFont="1" applyBorder="1"/>
    <xf numFmtId="7" fontId="2" fillId="0" borderId="1" xfId="13" applyNumberFormat="1" applyFont="1" applyBorder="1"/>
    <xf numFmtId="0" fontId="2" fillId="4" borderId="1" xfId="0" applyFont="1" applyFill="1" applyBorder="1"/>
    <xf numFmtId="164" fontId="0" fillId="4" borderId="1" xfId="0" applyNumberFormat="1" applyFont="1" applyFill="1" applyBorder="1"/>
    <xf numFmtId="0" fontId="6" fillId="0" borderId="0" xfId="32"/>
    <xf numFmtId="166" fontId="6" fillId="0" borderId="0" xfId="32" applyNumberFormat="1"/>
    <xf numFmtId="43" fontId="7" fillId="0" borderId="0" xfId="13" applyFont="1"/>
    <xf numFmtId="43" fontId="0" fillId="0" borderId="0" xfId="0" applyNumberFormat="1"/>
    <xf numFmtId="0" fontId="7" fillId="0" borderId="0" xfId="32" applyFont="1"/>
    <xf numFmtId="43" fontId="0" fillId="0" borderId="1" xfId="13" applyNumberFormat="1" applyFont="1" applyBorder="1"/>
    <xf numFmtId="8" fontId="2" fillId="3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22" fontId="0" fillId="0" borderId="0" xfId="0" applyNumberFormat="1"/>
  </cellXfs>
  <cellStyles count="61">
    <cellStyle name="Comma" xfId="1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2" xfId="3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F23" sqref="F23"/>
    </sheetView>
  </sheetViews>
  <sheetFormatPr baseColWidth="10" defaultRowHeight="15" x14ac:dyDescent="0"/>
  <cols>
    <col min="1" max="1" width="39.1640625" customWidth="1"/>
    <col min="2" max="2" width="12.5" style="6" customWidth="1"/>
    <col min="3" max="3" width="65.6640625" customWidth="1"/>
  </cols>
  <sheetData>
    <row r="1" spans="1:3" ht="20">
      <c r="A1" s="2" t="s">
        <v>170</v>
      </c>
    </row>
    <row r="3" spans="1:3">
      <c r="A3" s="1" t="s">
        <v>209</v>
      </c>
    </row>
    <row r="4" spans="1:3">
      <c r="A4" s="28" t="s">
        <v>83</v>
      </c>
      <c r="B4" s="29"/>
    </row>
    <row r="5" spans="1:3">
      <c r="A5" s="3" t="s">
        <v>84</v>
      </c>
      <c r="B5" s="26">
        <f>'Individual Paypal Donations'!H50</f>
        <v>2235.5</v>
      </c>
      <c r="C5" t="s">
        <v>174</v>
      </c>
    </row>
    <row r="6" spans="1:3">
      <c r="A6" s="3" t="s">
        <v>85</v>
      </c>
      <c r="B6" s="26">
        <f>'Individual Paypal Donations'!I50</f>
        <v>-94.159999999999982</v>
      </c>
    </row>
    <row r="7" spans="1:3">
      <c r="A7" s="3" t="s">
        <v>88</v>
      </c>
      <c r="B7" s="35">
        <f>'Eventbrite Donations'!J12</f>
        <v>1266.8499999999999</v>
      </c>
      <c r="C7" t="s">
        <v>174</v>
      </c>
    </row>
    <row r="8" spans="1:3">
      <c r="A8" s="3" t="s">
        <v>147</v>
      </c>
      <c r="B8" s="26">
        <f>-1*('Eventbrite Donations'!K12)</f>
        <v>-71.14</v>
      </c>
    </row>
    <row r="9" spans="1:3">
      <c r="A9" s="25" t="s">
        <v>86</v>
      </c>
      <c r="B9" s="27">
        <f>SUM(B5:B8)</f>
        <v>3337.05</v>
      </c>
    </row>
    <row r="10" spans="1:3">
      <c r="A10" s="3"/>
      <c r="B10" s="7"/>
    </row>
    <row r="11" spans="1:3">
      <c r="A11" s="28" t="s">
        <v>87</v>
      </c>
      <c r="B11" s="29"/>
    </row>
    <row r="12" spans="1:3">
      <c r="A12" s="3" t="s">
        <v>84</v>
      </c>
      <c r="B12" s="26">
        <f>'Individual Paypal Donations'!H52</f>
        <v>200</v>
      </c>
      <c r="C12" t="s">
        <v>174</v>
      </c>
    </row>
    <row r="13" spans="1:3">
      <c r="A13" s="3" t="s">
        <v>85</v>
      </c>
      <c r="B13" s="26">
        <f>'Individual Paypal Donations'!I52</f>
        <v>-6.1</v>
      </c>
    </row>
    <row r="14" spans="1:3">
      <c r="A14" s="25" t="s">
        <v>86</v>
      </c>
      <c r="B14" s="27">
        <f>'Individual Paypal Donations'!J52</f>
        <v>193.9</v>
      </c>
    </row>
    <row r="17" spans="1:3">
      <c r="A17" s="1" t="s">
        <v>208</v>
      </c>
    </row>
    <row r="18" spans="1:3" s="1" customFormat="1">
      <c r="A18" s="5" t="s">
        <v>3</v>
      </c>
      <c r="B18" s="37" t="s">
        <v>177</v>
      </c>
      <c r="C18" s="5" t="s">
        <v>0</v>
      </c>
    </row>
    <row r="19" spans="1:3">
      <c r="A19" s="3" t="s">
        <v>7</v>
      </c>
      <c r="B19" s="16">
        <v>2050</v>
      </c>
      <c r="C19" s="4" t="s">
        <v>21</v>
      </c>
    </row>
    <row r="20" spans="1:3">
      <c r="A20" s="3" t="s">
        <v>19</v>
      </c>
      <c r="B20" s="16">
        <f>1299+189</f>
        <v>1488</v>
      </c>
      <c r="C20" s="4" t="s">
        <v>149</v>
      </c>
    </row>
    <row r="21" spans="1:3">
      <c r="A21" s="3" t="s">
        <v>1</v>
      </c>
      <c r="B21" s="16">
        <v>914.35</v>
      </c>
      <c r="C21" s="4" t="s">
        <v>159</v>
      </c>
    </row>
    <row r="22" spans="1:3">
      <c r="A22" s="3" t="s">
        <v>10</v>
      </c>
      <c r="B22" s="16">
        <v>290.5</v>
      </c>
      <c r="C22" s="4" t="s">
        <v>158</v>
      </c>
    </row>
    <row r="23" spans="1:3">
      <c r="A23" s="3" t="s">
        <v>9</v>
      </c>
      <c r="B23" s="16">
        <f>883+47+168.39</f>
        <v>1098.3899999999999</v>
      </c>
      <c r="C23" s="4" t="s">
        <v>157</v>
      </c>
    </row>
    <row r="24" spans="1:3">
      <c r="A24" s="3" t="s">
        <v>11</v>
      </c>
      <c r="B24" s="16">
        <f>180.4+60</f>
        <v>240.4</v>
      </c>
      <c r="C24" s="4" t="s">
        <v>160</v>
      </c>
    </row>
    <row r="25" spans="1:3">
      <c r="A25" s="3" t="s">
        <v>22</v>
      </c>
      <c r="B25" s="16">
        <f>(120*9)*1.1</f>
        <v>1188</v>
      </c>
      <c r="C25" s="4" t="s">
        <v>150</v>
      </c>
    </row>
    <row r="26" spans="1:3" ht="30">
      <c r="A26" s="3" t="s">
        <v>2</v>
      </c>
      <c r="B26" s="16">
        <v>3000</v>
      </c>
      <c r="C26" s="4" t="s">
        <v>178</v>
      </c>
    </row>
    <row r="27" spans="1:3" ht="30">
      <c r="A27" s="3" t="s">
        <v>15</v>
      </c>
      <c r="B27" s="16">
        <v>680</v>
      </c>
      <c r="C27" s="4" t="s">
        <v>154</v>
      </c>
    </row>
    <row r="28" spans="1:3">
      <c r="A28" s="3" t="s">
        <v>13</v>
      </c>
      <c r="B28" s="16">
        <f>140*6+60-(0.97*(300+216))-120</f>
        <v>279.48</v>
      </c>
      <c r="C28" s="4" t="s">
        <v>156</v>
      </c>
    </row>
    <row r="29" spans="1:3">
      <c r="A29" s="3" t="s">
        <v>17</v>
      </c>
      <c r="B29" s="16">
        <f>86.94+4.26+24.32</f>
        <v>115.52000000000001</v>
      </c>
      <c r="C29" s="4"/>
    </row>
    <row r="30" spans="1:3">
      <c r="A30" s="3" t="s">
        <v>16</v>
      </c>
      <c r="B30" s="16">
        <f>375+51.95</f>
        <v>426.95</v>
      </c>
      <c r="C30" s="4" t="s">
        <v>18</v>
      </c>
    </row>
    <row r="31" spans="1:3">
      <c r="A31" s="3" t="s">
        <v>161</v>
      </c>
      <c r="B31" s="16">
        <v>686.4</v>
      </c>
      <c r="C31" s="4" t="s">
        <v>162</v>
      </c>
    </row>
    <row r="32" spans="1:3">
      <c r="A32" s="3" t="s">
        <v>155</v>
      </c>
      <c r="B32" s="16">
        <v>1456.26</v>
      </c>
      <c r="C32" s="4"/>
    </row>
    <row r="33" spans="1:5">
      <c r="A33" s="3" t="s">
        <v>172</v>
      </c>
      <c r="B33" s="16">
        <v>0</v>
      </c>
      <c r="C33" s="4"/>
    </row>
    <row r="34" spans="1:5">
      <c r="A34" s="3" t="s">
        <v>14</v>
      </c>
      <c r="B34" s="16">
        <v>500</v>
      </c>
      <c r="C34" s="4"/>
    </row>
    <row r="35" spans="1:5">
      <c r="A35" s="3" t="s">
        <v>173</v>
      </c>
      <c r="B35" s="16">
        <v>0</v>
      </c>
      <c r="C35" s="4"/>
    </row>
    <row r="36" spans="1:5" ht="30">
      <c r="A36" s="3" t="s">
        <v>20</v>
      </c>
      <c r="B36" s="16">
        <f>3900/55+137.93</f>
        <v>208.83909090909091</v>
      </c>
      <c r="C36" s="4" t="s">
        <v>201</v>
      </c>
    </row>
    <row r="37" spans="1:5">
      <c r="A37" s="11"/>
      <c r="B37" s="17"/>
      <c r="C37" s="11"/>
    </row>
    <row r="38" spans="1:5">
      <c r="A38" s="12" t="s">
        <v>4</v>
      </c>
      <c r="B38" s="18">
        <f>SUM(B19:B36)</f>
        <v>14623.08909090909</v>
      </c>
      <c r="C38" s="13"/>
    </row>
    <row r="39" spans="1:5">
      <c r="B39" s="19"/>
    </row>
    <row r="40" spans="1:5">
      <c r="A40" s="9" t="s">
        <v>167</v>
      </c>
      <c r="B40" s="16">
        <f>'Swim Fees'!M23</f>
        <v>1702.65</v>
      </c>
      <c r="C40" s="3" t="s">
        <v>175</v>
      </c>
    </row>
    <row r="41" spans="1:5">
      <c r="A41" s="9" t="s">
        <v>91</v>
      </c>
      <c r="B41" s="16">
        <f>'Swim Fees'!K35</f>
        <v>1347.8200000000002</v>
      </c>
      <c r="C41" s="3" t="s">
        <v>200</v>
      </c>
    </row>
    <row r="42" spans="1:5">
      <c r="A42" s="9" t="s">
        <v>8</v>
      </c>
      <c r="B42" s="16">
        <v>705.76</v>
      </c>
      <c r="C42" s="3" t="s">
        <v>12</v>
      </c>
      <c r="E42" s="33"/>
    </row>
    <row r="43" spans="1:5">
      <c r="A43" s="9" t="s">
        <v>23</v>
      </c>
      <c r="B43" s="16">
        <f>'Individual Paypal Donations'!J51</f>
        <v>1385.8899999999999</v>
      </c>
      <c r="C43" s="3" t="s">
        <v>176</v>
      </c>
      <c r="E43" s="33"/>
    </row>
    <row r="44" spans="1:5">
      <c r="A44" s="25" t="s">
        <v>148</v>
      </c>
      <c r="B44" s="16"/>
      <c r="C44" s="3"/>
    </row>
    <row r="45" spans="1:5">
      <c r="A45" s="25" t="s">
        <v>89</v>
      </c>
      <c r="B45" s="16">
        <v>5000</v>
      </c>
      <c r="C45" s="3" t="s">
        <v>168</v>
      </c>
    </row>
    <row r="46" spans="1:5">
      <c r="A46" s="25" t="s">
        <v>166</v>
      </c>
      <c r="B46" s="16">
        <v>1000</v>
      </c>
      <c r="C46" s="3" t="s">
        <v>171</v>
      </c>
    </row>
    <row r="47" spans="1:5">
      <c r="A47" s="25" t="s">
        <v>163</v>
      </c>
      <c r="B47" s="16">
        <v>1000</v>
      </c>
      <c r="C47" s="3"/>
    </row>
    <row r="48" spans="1:5">
      <c r="A48" s="25" t="s">
        <v>164</v>
      </c>
      <c r="B48" s="16">
        <v>644</v>
      </c>
      <c r="C48" s="3" t="s">
        <v>152</v>
      </c>
    </row>
    <row r="49" spans="1:3">
      <c r="A49" s="25" t="s">
        <v>90</v>
      </c>
      <c r="B49" s="16">
        <v>500</v>
      </c>
      <c r="C49" s="3" t="s">
        <v>151</v>
      </c>
    </row>
    <row r="50" spans="1:3">
      <c r="A50" s="25" t="s">
        <v>165</v>
      </c>
      <c r="B50" s="16">
        <v>500</v>
      </c>
      <c r="C50" s="3" t="s">
        <v>153</v>
      </c>
    </row>
    <row r="51" spans="1:3">
      <c r="A51" s="9"/>
      <c r="B51" s="16"/>
      <c r="C51" s="3"/>
    </row>
    <row r="52" spans="1:3">
      <c r="A52" s="10" t="s">
        <v>169</v>
      </c>
      <c r="B52" s="18">
        <f>SUM(B40:B51)</f>
        <v>13786.12</v>
      </c>
      <c r="C52" s="8"/>
    </row>
    <row r="53" spans="1:3">
      <c r="B53" s="19"/>
    </row>
    <row r="54" spans="1:3">
      <c r="A54" s="14" t="s">
        <v>6</v>
      </c>
      <c r="B54" s="36">
        <f>B52-B38</f>
        <v>-836.96909090908957</v>
      </c>
      <c r="C54" s="15" t="s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workbookViewId="0">
      <selection activeCell="A26" sqref="A26"/>
    </sheetView>
  </sheetViews>
  <sheetFormatPr baseColWidth="10" defaultColWidth="8.83203125" defaultRowHeight="14" x14ac:dyDescent="0"/>
  <cols>
    <col min="1" max="2" width="8.83203125" style="30"/>
    <col min="3" max="3" width="16.33203125" style="30" customWidth="1"/>
    <col min="4" max="6" width="8.83203125" style="30"/>
    <col min="7" max="7" width="9" style="30" bestFit="1" customWidth="1"/>
    <col min="8" max="10" width="8.83203125" style="30"/>
    <col min="11" max="11" width="9" style="30" bestFit="1" customWidth="1"/>
    <col min="12" max="16384" width="8.83203125" style="30"/>
  </cols>
  <sheetData>
    <row r="1" spans="1:13" s="34" customFormat="1">
      <c r="A1" s="34" t="s">
        <v>123</v>
      </c>
      <c r="B1" s="34" t="s">
        <v>122</v>
      </c>
      <c r="C1" s="34" t="s">
        <v>121</v>
      </c>
      <c r="D1" s="34" t="s">
        <v>120</v>
      </c>
      <c r="E1" s="34" t="s">
        <v>119</v>
      </c>
      <c r="F1" s="34" t="s">
        <v>118</v>
      </c>
      <c r="G1" s="34" t="s">
        <v>117</v>
      </c>
      <c r="H1" s="34" t="s">
        <v>116</v>
      </c>
      <c r="I1" s="34" t="s">
        <v>115</v>
      </c>
      <c r="J1" s="34" t="s">
        <v>114</v>
      </c>
      <c r="K1" s="34" t="s">
        <v>113</v>
      </c>
      <c r="L1" s="34" t="s">
        <v>112</v>
      </c>
      <c r="M1" s="34" t="s">
        <v>124</v>
      </c>
    </row>
    <row r="2" spans="1:13">
      <c r="A2" s="30">
        <v>475432938</v>
      </c>
      <c r="B2" s="31">
        <v>42337.361689799996</v>
      </c>
      <c r="C2" s="30" t="s">
        <v>111</v>
      </c>
      <c r="D2" s="30" t="s">
        <v>110</v>
      </c>
      <c r="F2" s="30">
        <v>1</v>
      </c>
      <c r="G2" s="30" t="s">
        <v>129</v>
      </c>
      <c r="H2" s="30">
        <v>599967125</v>
      </c>
      <c r="I2" s="30" t="s">
        <v>92</v>
      </c>
      <c r="J2" s="30" t="s">
        <v>27</v>
      </c>
      <c r="K2" s="30">
        <v>100</v>
      </c>
      <c r="L2" s="30">
        <v>6.49</v>
      </c>
      <c r="M2" s="30">
        <f>K2-L2</f>
        <v>93.51</v>
      </c>
    </row>
    <row r="3" spans="1:13">
      <c r="A3" s="30">
        <v>476395732</v>
      </c>
      <c r="B3" s="31">
        <v>42340.8918634</v>
      </c>
      <c r="C3" s="30" t="s">
        <v>146</v>
      </c>
      <c r="D3" s="30" t="s">
        <v>145</v>
      </c>
      <c r="F3" s="30">
        <v>1</v>
      </c>
      <c r="G3" s="30" t="s">
        <v>129</v>
      </c>
      <c r="H3" s="30">
        <v>601156044</v>
      </c>
      <c r="I3" s="30" t="s">
        <v>92</v>
      </c>
      <c r="J3" s="30" t="s">
        <v>27</v>
      </c>
      <c r="K3" s="30">
        <v>100</v>
      </c>
      <c r="L3" s="30">
        <v>6.49</v>
      </c>
      <c r="M3" s="30">
        <f t="shared" ref="M3:M21" si="0">K3-L3</f>
        <v>93.51</v>
      </c>
    </row>
    <row r="4" spans="1:13">
      <c r="A4" s="30">
        <v>478675373</v>
      </c>
      <c r="B4" s="31">
        <v>42353.886840300001</v>
      </c>
      <c r="C4" s="30" t="s">
        <v>144</v>
      </c>
      <c r="D4" s="30" t="s">
        <v>143</v>
      </c>
      <c r="F4" s="30">
        <v>1</v>
      </c>
      <c r="G4" s="30" t="s">
        <v>129</v>
      </c>
      <c r="H4" s="30">
        <v>603994941</v>
      </c>
      <c r="I4" s="30" t="s">
        <v>92</v>
      </c>
      <c r="J4" s="30" t="s">
        <v>27</v>
      </c>
      <c r="K4" s="30">
        <v>100</v>
      </c>
      <c r="L4" s="30">
        <v>6.49</v>
      </c>
      <c r="M4" s="30">
        <f t="shared" si="0"/>
        <v>93.51</v>
      </c>
    </row>
    <row r="5" spans="1:13">
      <c r="A5" s="30">
        <v>479256842</v>
      </c>
      <c r="B5" s="31">
        <v>42357.740277800003</v>
      </c>
      <c r="C5" s="30" t="s">
        <v>109</v>
      </c>
      <c r="D5" s="30" t="s">
        <v>108</v>
      </c>
      <c r="F5" s="30">
        <v>1</v>
      </c>
      <c r="G5" s="30" t="s">
        <v>129</v>
      </c>
      <c r="H5" s="30">
        <v>604704772</v>
      </c>
      <c r="I5" s="30" t="s">
        <v>92</v>
      </c>
      <c r="J5" s="30" t="s">
        <v>27</v>
      </c>
      <c r="K5" s="30">
        <v>100</v>
      </c>
      <c r="L5" s="30">
        <v>6.49</v>
      </c>
      <c r="M5" s="30">
        <f t="shared" si="0"/>
        <v>93.51</v>
      </c>
    </row>
    <row r="6" spans="1:13">
      <c r="A6" s="30">
        <v>479452408</v>
      </c>
      <c r="B6" s="31">
        <v>42359.7351968</v>
      </c>
      <c r="C6" s="30" t="s">
        <v>107</v>
      </c>
      <c r="D6" s="30" t="s">
        <v>106</v>
      </c>
      <c r="F6" s="30">
        <v>1</v>
      </c>
      <c r="G6" s="30" t="s">
        <v>129</v>
      </c>
      <c r="H6" s="30">
        <v>604947443</v>
      </c>
      <c r="I6" s="30" t="s">
        <v>92</v>
      </c>
      <c r="J6" s="30" t="s">
        <v>27</v>
      </c>
      <c r="K6" s="30">
        <v>100</v>
      </c>
      <c r="L6" s="30">
        <v>6.49</v>
      </c>
      <c r="M6" s="30">
        <f t="shared" si="0"/>
        <v>93.51</v>
      </c>
    </row>
    <row r="7" spans="1:13">
      <c r="A7" s="30">
        <v>480004618</v>
      </c>
      <c r="B7" s="31">
        <v>42365.533298599999</v>
      </c>
      <c r="C7" s="30" t="s">
        <v>105</v>
      </c>
      <c r="D7" s="30" t="s">
        <v>104</v>
      </c>
      <c r="F7" s="30">
        <v>1</v>
      </c>
      <c r="G7" s="30" t="s">
        <v>129</v>
      </c>
      <c r="H7" s="30">
        <v>605670562</v>
      </c>
      <c r="I7" s="30" t="s">
        <v>92</v>
      </c>
      <c r="J7" s="30" t="s">
        <v>27</v>
      </c>
      <c r="K7" s="30">
        <v>100</v>
      </c>
      <c r="L7" s="30">
        <v>6.49</v>
      </c>
      <c r="M7" s="30">
        <f t="shared" si="0"/>
        <v>93.51</v>
      </c>
    </row>
    <row r="8" spans="1:13">
      <c r="A8" s="30">
        <v>480004618</v>
      </c>
      <c r="B8" s="31">
        <v>42365.533298599999</v>
      </c>
      <c r="C8" s="30" t="s">
        <v>142</v>
      </c>
      <c r="D8" s="30" t="s">
        <v>104</v>
      </c>
      <c r="F8" s="30">
        <v>1</v>
      </c>
      <c r="G8" s="30" t="s">
        <v>129</v>
      </c>
      <c r="H8" s="30">
        <v>605670564</v>
      </c>
      <c r="I8" s="30" t="s">
        <v>92</v>
      </c>
      <c r="J8" s="30" t="s">
        <v>27</v>
      </c>
      <c r="K8" s="30">
        <v>100</v>
      </c>
      <c r="L8" s="30">
        <v>6.49</v>
      </c>
      <c r="M8" s="30">
        <f t="shared" si="0"/>
        <v>93.51</v>
      </c>
    </row>
    <row r="9" spans="1:13">
      <c r="A9" s="30">
        <v>481253087</v>
      </c>
      <c r="B9" s="31">
        <v>42374.140185199998</v>
      </c>
      <c r="C9" s="30" t="s">
        <v>141</v>
      </c>
      <c r="D9" s="30" t="s">
        <v>140</v>
      </c>
      <c r="F9" s="30">
        <v>1</v>
      </c>
      <c r="G9" s="30" t="s">
        <v>129</v>
      </c>
      <c r="H9" s="30">
        <v>607272487</v>
      </c>
      <c r="I9" s="30" t="s">
        <v>92</v>
      </c>
      <c r="J9" s="30" t="s">
        <v>27</v>
      </c>
      <c r="K9" s="30">
        <v>100</v>
      </c>
      <c r="L9" s="30">
        <v>6.49</v>
      </c>
      <c r="M9" s="30">
        <f t="shared" si="0"/>
        <v>93.51</v>
      </c>
    </row>
    <row r="10" spans="1:13">
      <c r="A10" s="30">
        <v>482426027</v>
      </c>
      <c r="B10" s="31">
        <v>42378.776898099997</v>
      </c>
      <c r="C10" s="30" t="s">
        <v>103</v>
      </c>
      <c r="D10" s="30" t="s">
        <v>102</v>
      </c>
      <c r="F10" s="30">
        <v>1</v>
      </c>
      <c r="G10" s="30" t="s">
        <v>129</v>
      </c>
      <c r="H10" s="30">
        <v>608704099</v>
      </c>
      <c r="I10" s="30" t="s">
        <v>92</v>
      </c>
      <c r="J10" s="30" t="s">
        <v>27</v>
      </c>
      <c r="K10" s="30">
        <v>100</v>
      </c>
      <c r="L10" s="30">
        <v>6.49</v>
      </c>
      <c r="M10" s="30">
        <f t="shared" si="0"/>
        <v>93.51</v>
      </c>
    </row>
    <row r="11" spans="1:13">
      <c r="A11" s="30">
        <v>482837853</v>
      </c>
      <c r="B11" s="31">
        <v>42380.8697569</v>
      </c>
      <c r="C11" s="30" t="s">
        <v>139</v>
      </c>
      <c r="D11" s="30" t="s">
        <v>138</v>
      </c>
      <c r="F11" s="30">
        <v>1</v>
      </c>
      <c r="G11" s="30" t="s">
        <v>129</v>
      </c>
      <c r="H11" s="30">
        <v>609205360</v>
      </c>
      <c r="I11" s="30" t="s">
        <v>92</v>
      </c>
      <c r="J11" s="30" t="s">
        <v>27</v>
      </c>
      <c r="K11" s="30">
        <v>100</v>
      </c>
      <c r="L11" s="30">
        <v>6.49</v>
      </c>
      <c r="M11" s="30">
        <f t="shared" si="0"/>
        <v>93.51</v>
      </c>
    </row>
    <row r="12" spans="1:13">
      <c r="A12" s="30">
        <v>483397881</v>
      </c>
      <c r="B12" s="31">
        <v>42382.791539400001</v>
      </c>
      <c r="C12" s="30" t="s">
        <v>137</v>
      </c>
      <c r="D12" s="30" t="s">
        <v>136</v>
      </c>
      <c r="F12" s="30">
        <v>1</v>
      </c>
      <c r="G12" s="30" t="s">
        <v>129</v>
      </c>
      <c r="H12" s="30">
        <v>609896916</v>
      </c>
      <c r="I12" s="30" t="s">
        <v>92</v>
      </c>
      <c r="J12" s="30" t="s">
        <v>27</v>
      </c>
      <c r="K12" s="30">
        <v>100</v>
      </c>
      <c r="L12" s="30">
        <v>6.49</v>
      </c>
      <c r="M12" s="30">
        <f t="shared" si="0"/>
        <v>93.51</v>
      </c>
    </row>
    <row r="13" spans="1:13">
      <c r="A13" s="30">
        <v>484373713</v>
      </c>
      <c r="B13" s="31">
        <v>42387.494166700002</v>
      </c>
      <c r="C13" s="30" t="s">
        <v>135</v>
      </c>
      <c r="D13" s="30" t="s">
        <v>134</v>
      </c>
      <c r="F13" s="30">
        <v>1</v>
      </c>
      <c r="G13" s="30" t="s">
        <v>129</v>
      </c>
      <c r="H13" s="30">
        <v>611136353</v>
      </c>
      <c r="I13" s="30" t="s">
        <v>92</v>
      </c>
      <c r="J13" s="30" t="s">
        <v>27</v>
      </c>
      <c r="K13" s="30">
        <v>100</v>
      </c>
      <c r="L13" s="30">
        <v>6.49</v>
      </c>
      <c r="M13" s="30">
        <f t="shared" si="0"/>
        <v>93.51</v>
      </c>
    </row>
    <row r="14" spans="1:13">
      <c r="A14" s="30">
        <v>484976847</v>
      </c>
      <c r="B14" s="31">
        <v>42389.569247699998</v>
      </c>
      <c r="C14" s="30" t="s">
        <v>133</v>
      </c>
      <c r="D14" s="30" t="s">
        <v>132</v>
      </c>
      <c r="F14" s="30">
        <v>1</v>
      </c>
      <c r="G14" s="30" t="s">
        <v>129</v>
      </c>
      <c r="H14" s="30">
        <v>611881002</v>
      </c>
      <c r="I14" s="30" t="s">
        <v>92</v>
      </c>
      <c r="J14" s="30" t="s">
        <v>27</v>
      </c>
      <c r="K14" s="30">
        <v>100</v>
      </c>
      <c r="L14" s="30">
        <v>6.49</v>
      </c>
      <c r="M14" s="30">
        <f t="shared" si="0"/>
        <v>93.51</v>
      </c>
    </row>
    <row r="15" spans="1:13">
      <c r="A15" s="30">
        <v>485405569</v>
      </c>
      <c r="B15" s="31">
        <v>42390.9296875</v>
      </c>
      <c r="C15" s="30" t="s">
        <v>97</v>
      </c>
      <c r="D15" s="30" t="s">
        <v>96</v>
      </c>
      <c r="F15" s="30">
        <v>1</v>
      </c>
      <c r="G15" s="30" t="s">
        <v>129</v>
      </c>
      <c r="H15" s="30">
        <v>612412916</v>
      </c>
      <c r="I15" s="30" t="s">
        <v>92</v>
      </c>
      <c r="J15" s="30" t="s">
        <v>27</v>
      </c>
      <c r="K15" s="30">
        <v>100</v>
      </c>
      <c r="L15" s="30">
        <v>6.49</v>
      </c>
      <c r="M15" s="30">
        <f t="shared" si="0"/>
        <v>93.51</v>
      </c>
    </row>
    <row r="16" spans="1:13">
      <c r="A16" s="30">
        <v>485739082</v>
      </c>
      <c r="B16" s="31">
        <v>42392.566574099998</v>
      </c>
      <c r="C16" s="30" t="s">
        <v>131</v>
      </c>
      <c r="D16" s="30" t="s">
        <v>130</v>
      </c>
      <c r="F16" s="30">
        <v>1</v>
      </c>
      <c r="G16" s="30" t="s">
        <v>129</v>
      </c>
      <c r="H16" s="30">
        <v>612837633</v>
      </c>
      <c r="I16" s="30" t="s">
        <v>92</v>
      </c>
      <c r="J16" s="30" t="s">
        <v>27</v>
      </c>
      <c r="K16" s="30">
        <v>100</v>
      </c>
      <c r="L16" s="30">
        <v>6.49</v>
      </c>
      <c r="M16" s="30">
        <f t="shared" si="0"/>
        <v>93.51</v>
      </c>
    </row>
    <row r="17" spans="1:43">
      <c r="A17" s="30">
        <v>482367711</v>
      </c>
      <c r="B17" s="31">
        <v>42378.459768499997</v>
      </c>
      <c r="C17" s="30" t="s">
        <v>128</v>
      </c>
      <c r="D17" s="30" t="s">
        <v>126</v>
      </c>
      <c r="F17" s="30">
        <v>1</v>
      </c>
      <c r="G17" s="30" t="s">
        <v>125</v>
      </c>
      <c r="H17" s="30">
        <v>608632349</v>
      </c>
      <c r="I17" s="30" t="s">
        <v>92</v>
      </c>
      <c r="J17" s="30" t="s">
        <v>27</v>
      </c>
      <c r="K17" s="30">
        <v>64.290000000000006</v>
      </c>
      <c r="L17" s="30">
        <v>4.29</v>
      </c>
      <c r="M17" s="30">
        <f t="shared" si="0"/>
        <v>60.000000000000007</v>
      </c>
    </row>
    <row r="18" spans="1:43">
      <c r="A18" s="30">
        <v>482367711</v>
      </c>
      <c r="B18" s="31">
        <v>42378.459768499997</v>
      </c>
      <c r="C18" s="30" t="s">
        <v>127</v>
      </c>
      <c r="D18" s="30" t="s">
        <v>126</v>
      </c>
      <c r="F18" s="30">
        <v>1</v>
      </c>
      <c r="G18" s="30" t="s">
        <v>125</v>
      </c>
      <c r="H18" s="30">
        <v>608632350</v>
      </c>
      <c r="I18" s="30" t="s">
        <v>92</v>
      </c>
      <c r="J18" s="30" t="s">
        <v>27</v>
      </c>
      <c r="K18" s="30">
        <v>64.290000000000006</v>
      </c>
      <c r="L18" s="30">
        <v>4.29</v>
      </c>
      <c r="M18" s="30">
        <f t="shared" si="0"/>
        <v>60.000000000000007</v>
      </c>
    </row>
    <row r="19" spans="1:43">
      <c r="A19" s="30">
        <v>484584871</v>
      </c>
      <c r="B19" s="31">
        <v>42388.395277800002</v>
      </c>
      <c r="C19" s="30" t="s">
        <v>101</v>
      </c>
      <c r="D19" s="30" t="s">
        <v>100</v>
      </c>
      <c r="F19" s="30">
        <v>1</v>
      </c>
      <c r="G19" s="30" t="s">
        <v>125</v>
      </c>
      <c r="H19" s="30">
        <v>611398749</v>
      </c>
      <c r="I19" s="30" t="s">
        <v>92</v>
      </c>
      <c r="J19" s="30" t="s">
        <v>27</v>
      </c>
      <c r="K19" s="30">
        <v>64.290000000000006</v>
      </c>
      <c r="L19" s="30">
        <v>4.29</v>
      </c>
      <c r="M19" s="30">
        <f t="shared" si="0"/>
        <v>60.000000000000007</v>
      </c>
    </row>
    <row r="20" spans="1:43">
      <c r="A20" s="30">
        <v>484672899</v>
      </c>
      <c r="B20" s="31">
        <v>42388.574166699997</v>
      </c>
      <c r="C20" s="30" t="s">
        <v>99</v>
      </c>
      <c r="D20" s="30" t="s">
        <v>98</v>
      </c>
      <c r="F20" s="30">
        <v>1</v>
      </c>
      <c r="G20" s="30" t="s">
        <v>125</v>
      </c>
      <c r="H20" s="30">
        <v>611505956</v>
      </c>
      <c r="I20" s="30" t="s">
        <v>92</v>
      </c>
      <c r="J20" s="30" t="s">
        <v>27</v>
      </c>
      <c r="K20" s="30">
        <v>64.290000000000006</v>
      </c>
      <c r="L20" s="30">
        <v>4.29</v>
      </c>
      <c r="M20" s="30">
        <f t="shared" si="0"/>
        <v>60.000000000000007</v>
      </c>
    </row>
    <row r="21" spans="1:43">
      <c r="A21" s="30">
        <v>485561653</v>
      </c>
      <c r="B21" s="31">
        <v>42391.587118099997</v>
      </c>
      <c r="C21" s="30" t="s">
        <v>95</v>
      </c>
      <c r="D21" s="30" t="s">
        <v>94</v>
      </c>
      <c r="F21" s="30">
        <v>1</v>
      </c>
      <c r="G21" s="30" t="s">
        <v>125</v>
      </c>
      <c r="H21" s="30">
        <v>612615480</v>
      </c>
      <c r="I21" s="30" t="s">
        <v>92</v>
      </c>
      <c r="J21" s="30" t="s">
        <v>27</v>
      </c>
      <c r="K21" s="30">
        <v>64.290000000000006</v>
      </c>
      <c r="L21" s="30">
        <v>4.29</v>
      </c>
      <c r="M21" s="30">
        <f t="shared" si="0"/>
        <v>60.000000000000007</v>
      </c>
    </row>
    <row r="23" spans="1:43">
      <c r="K23" s="32">
        <f>SUM(K2:K21)</f>
        <v>1821.4499999999998</v>
      </c>
      <c r="L23" s="32">
        <f>SUM(L2:L21)</f>
        <v>118.80000000000001</v>
      </c>
      <c r="M23" s="32">
        <f t="shared" ref="M23" si="1">SUM(M2:M21)</f>
        <v>1702.65</v>
      </c>
    </row>
    <row r="26" spans="1:43">
      <c r="A26" s="34" t="s">
        <v>179</v>
      </c>
    </row>
    <row r="27" spans="1:43" customFormat="1" ht="15">
      <c r="A27" t="s">
        <v>180</v>
      </c>
      <c r="B27" t="s">
        <v>181</v>
      </c>
      <c r="C27" s="30"/>
      <c r="D27" t="s">
        <v>182</v>
      </c>
      <c r="E27" t="s">
        <v>177</v>
      </c>
      <c r="F27" t="s">
        <v>183</v>
      </c>
      <c r="G27" t="s">
        <v>114</v>
      </c>
      <c r="H27" t="s">
        <v>184</v>
      </c>
      <c r="I27" t="s">
        <v>185</v>
      </c>
      <c r="J27" t="s">
        <v>186</v>
      </c>
      <c r="K27" t="s">
        <v>199</v>
      </c>
      <c r="L27" t="s">
        <v>187</v>
      </c>
      <c r="M27" t="s">
        <v>188</v>
      </c>
    </row>
    <row r="28" spans="1:43" customFormat="1" ht="15">
      <c r="A28" t="s">
        <v>189</v>
      </c>
      <c r="B28" t="s">
        <v>181</v>
      </c>
      <c r="C28" t="s">
        <v>202</v>
      </c>
      <c r="D28" s="38">
        <v>42419.611111111109</v>
      </c>
      <c r="E28">
        <v>60</v>
      </c>
      <c r="F28">
        <v>0</v>
      </c>
      <c r="G28" t="s">
        <v>190</v>
      </c>
      <c r="H28">
        <v>60</v>
      </c>
      <c r="I28">
        <v>0</v>
      </c>
      <c r="J28">
        <v>2.64</v>
      </c>
      <c r="K28">
        <f>H28-J28</f>
        <v>57.36</v>
      </c>
      <c r="L28" t="s">
        <v>190</v>
      </c>
      <c r="M28" t="s">
        <v>191</v>
      </c>
      <c r="O28" s="30"/>
      <c r="Q28" s="30"/>
    </row>
    <row r="29" spans="1:43" customFormat="1" ht="15">
      <c r="A29" t="s">
        <v>192</v>
      </c>
      <c r="B29" t="s">
        <v>193</v>
      </c>
      <c r="C29" t="s">
        <v>203</v>
      </c>
      <c r="D29" s="38">
        <v>42392.881249999999</v>
      </c>
      <c r="E29">
        <v>100</v>
      </c>
      <c r="F29">
        <v>0</v>
      </c>
      <c r="G29" t="s">
        <v>190</v>
      </c>
      <c r="H29">
        <v>100</v>
      </c>
      <c r="I29">
        <v>0</v>
      </c>
      <c r="J29">
        <v>19.2</v>
      </c>
      <c r="K29">
        <f t="shared" ref="K29:K33" si="2">H29-J29</f>
        <v>80.8</v>
      </c>
      <c r="L29" t="s">
        <v>190</v>
      </c>
      <c r="M29" t="s">
        <v>191</v>
      </c>
      <c r="O29" s="30"/>
      <c r="Q29" s="30"/>
      <c r="AP29" s="38"/>
      <c r="AQ29" s="38"/>
    </row>
    <row r="30" spans="1:43" customFormat="1" ht="15">
      <c r="A30" t="s">
        <v>194</v>
      </c>
      <c r="B30" t="s">
        <v>181</v>
      </c>
      <c r="C30" t="s">
        <v>204</v>
      </c>
      <c r="D30" s="38">
        <v>42392.852777777778</v>
      </c>
      <c r="E30">
        <v>100</v>
      </c>
      <c r="F30">
        <v>0</v>
      </c>
      <c r="G30" t="s">
        <v>190</v>
      </c>
      <c r="H30">
        <v>100</v>
      </c>
      <c r="I30">
        <v>0</v>
      </c>
      <c r="J30">
        <v>4.2</v>
      </c>
      <c r="K30">
        <f t="shared" si="2"/>
        <v>95.8</v>
      </c>
      <c r="L30" t="s">
        <v>190</v>
      </c>
      <c r="M30" t="s">
        <v>191</v>
      </c>
      <c r="O30" s="30"/>
      <c r="Q30" s="30"/>
    </row>
    <row r="31" spans="1:43" customFormat="1" ht="15">
      <c r="A31" t="s">
        <v>195</v>
      </c>
      <c r="B31" t="s">
        <v>181</v>
      </c>
      <c r="C31" t="s">
        <v>205</v>
      </c>
      <c r="D31" s="38">
        <v>42392.780555555553</v>
      </c>
      <c r="E31">
        <v>100</v>
      </c>
      <c r="F31">
        <v>0</v>
      </c>
      <c r="G31" t="s">
        <v>190</v>
      </c>
      <c r="H31">
        <v>100</v>
      </c>
      <c r="I31">
        <v>0</v>
      </c>
      <c r="J31">
        <v>4.2</v>
      </c>
      <c r="K31">
        <f t="shared" si="2"/>
        <v>95.8</v>
      </c>
      <c r="L31" t="s">
        <v>190</v>
      </c>
      <c r="M31" t="s">
        <v>191</v>
      </c>
      <c r="O31" s="30"/>
      <c r="Q31" s="30"/>
    </row>
    <row r="32" spans="1:43" customFormat="1" ht="15">
      <c r="A32" t="s">
        <v>196</v>
      </c>
      <c r="B32" t="s">
        <v>197</v>
      </c>
      <c r="C32" t="s">
        <v>206</v>
      </c>
      <c r="D32" s="38">
        <v>42390.626388888886</v>
      </c>
      <c r="E32">
        <v>60</v>
      </c>
      <c r="F32">
        <v>0</v>
      </c>
      <c r="G32" t="s">
        <v>190</v>
      </c>
      <c r="H32">
        <v>60</v>
      </c>
      <c r="I32">
        <v>0</v>
      </c>
      <c r="J32">
        <v>2.64</v>
      </c>
      <c r="K32">
        <f t="shared" si="2"/>
        <v>57.36</v>
      </c>
      <c r="L32" t="s">
        <v>190</v>
      </c>
      <c r="M32" t="s">
        <v>191</v>
      </c>
      <c r="O32" s="30"/>
      <c r="Q32" s="30"/>
    </row>
    <row r="33" spans="1:13" customFormat="1" ht="15">
      <c r="A33" t="s">
        <v>198</v>
      </c>
      <c r="B33" t="s">
        <v>181</v>
      </c>
      <c r="C33" s="30" t="s">
        <v>207</v>
      </c>
      <c r="D33" s="38">
        <v>42383.990972222222</v>
      </c>
      <c r="E33" s="21">
        <v>1000</v>
      </c>
      <c r="F33">
        <v>0</v>
      </c>
      <c r="G33" t="s">
        <v>190</v>
      </c>
      <c r="H33" s="21">
        <v>1000</v>
      </c>
      <c r="I33">
        <v>0</v>
      </c>
      <c r="J33">
        <v>39.299999999999997</v>
      </c>
      <c r="K33">
        <f t="shared" si="2"/>
        <v>960.7</v>
      </c>
      <c r="L33" t="s">
        <v>190</v>
      </c>
      <c r="M33" t="s">
        <v>191</v>
      </c>
    </row>
    <row r="35" spans="1:13">
      <c r="H35" s="32">
        <f>SUM(H28:H33)</f>
        <v>1420</v>
      </c>
      <c r="I35" s="32"/>
      <c r="J35" s="32">
        <f>SUM(J28:J33)</f>
        <v>72.179999999999993</v>
      </c>
      <c r="K35" s="32">
        <f>SUM(K28:K33)</f>
        <v>1347.8200000000002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F15" sqref="F15"/>
    </sheetView>
  </sheetViews>
  <sheetFormatPr baseColWidth="10" defaultColWidth="8.83203125" defaultRowHeight="14" x14ac:dyDescent="0"/>
  <cols>
    <col min="1" max="1" width="8.83203125" style="30"/>
    <col min="2" max="2" width="9.83203125" style="30" bestFit="1" customWidth="1"/>
    <col min="3" max="16384" width="8.83203125" style="30"/>
  </cols>
  <sheetData>
    <row r="1" spans="1:12">
      <c r="A1" s="30" t="s">
        <v>123</v>
      </c>
      <c r="B1" s="30" t="s">
        <v>122</v>
      </c>
      <c r="C1" s="30" t="s">
        <v>121</v>
      </c>
      <c r="D1" s="30" t="s">
        <v>120</v>
      </c>
      <c r="E1" s="30" t="s">
        <v>118</v>
      </c>
      <c r="F1" s="30" t="s">
        <v>117</v>
      </c>
      <c r="G1" s="30" t="s">
        <v>116</v>
      </c>
      <c r="H1" s="30" t="s">
        <v>115</v>
      </c>
      <c r="I1" s="30" t="s">
        <v>114</v>
      </c>
      <c r="J1" s="30" t="s">
        <v>113</v>
      </c>
      <c r="K1" s="30" t="s">
        <v>112</v>
      </c>
      <c r="L1" s="30" t="s">
        <v>124</v>
      </c>
    </row>
    <row r="2" spans="1:12">
      <c r="A2" s="30">
        <v>475432938</v>
      </c>
      <c r="B2" s="31">
        <v>42337.361689799996</v>
      </c>
      <c r="C2" s="30" t="s">
        <v>111</v>
      </c>
      <c r="D2" s="30" t="s">
        <v>110</v>
      </c>
      <c r="E2" s="30">
        <v>1</v>
      </c>
      <c r="F2" s="30" t="s">
        <v>93</v>
      </c>
      <c r="G2" s="30">
        <v>599967124</v>
      </c>
      <c r="H2" s="30" t="s">
        <v>92</v>
      </c>
      <c r="I2" s="30" t="s">
        <v>27</v>
      </c>
      <c r="J2" s="30">
        <v>211.99</v>
      </c>
      <c r="K2" s="30">
        <v>11.99</v>
      </c>
      <c r="L2" s="30">
        <f>J2-K2</f>
        <v>200</v>
      </c>
    </row>
    <row r="3" spans="1:12">
      <c r="A3" s="30">
        <v>479256842</v>
      </c>
      <c r="B3" s="31">
        <v>42357.740277800003</v>
      </c>
      <c r="C3" s="30" t="s">
        <v>109</v>
      </c>
      <c r="D3" s="30" t="s">
        <v>108</v>
      </c>
      <c r="E3" s="30">
        <v>1</v>
      </c>
      <c r="F3" s="30" t="s">
        <v>93</v>
      </c>
      <c r="G3" s="30">
        <v>604704771</v>
      </c>
      <c r="H3" s="30" t="s">
        <v>92</v>
      </c>
      <c r="I3" s="30" t="s">
        <v>27</v>
      </c>
      <c r="J3" s="30">
        <v>106.49</v>
      </c>
      <c r="K3" s="30">
        <v>6.49</v>
      </c>
      <c r="L3" s="30">
        <f t="shared" ref="L3:L10" si="0">J3-K3</f>
        <v>100</v>
      </c>
    </row>
    <row r="4" spans="1:12">
      <c r="A4" s="30">
        <v>479452408</v>
      </c>
      <c r="B4" s="31">
        <v>42359.7351968</v>
      </c>
      <c r="C4" s="30" t="s">
        <v>107</v>
      </c>
      <c r="D4" s="30" t="s">
        <v>106</v>
      </c>
      <c r="E4" s="30">
        <v>1</v>
      </c>
      <c r="F4" s="30" t="s">
        <v>93</v>
      </c>
      <c r="G4" s="30">
        <v>604947442</v>
      </c>
      <c r="H4" s="30" t="s">
        <v>92</v>
      </c>
      <c r="I4" s="30" t="s">
        <v>27</v>
      </c>
      <c r="J4" s="30">
        <v>27.37</v>
      </c>
      <c r="K4" s="30">
        <v>2.37</v>
      </c>
      <c r="L4" s="30">
        <f t="shared" si="0"/>
        <v>25</v>
      </c>
    </row>
    <row r="5" spans="1:12">
      <c r="A5" s="30">
        <v>480004618</v>
      </c>
      <c r="B5" s="31">
        <v>42365.533298599999</v>
      </c>
      <c r="C5" s="30" t="s">
        <v>105</v>
      </c>
      <c r="D5" s="30" t="s">
        <v>104</v>
      </c>
      <c r="E5" s="30">
        <v>1</v>
      </c>
      <c r="F5" s="30" t="s">
        <v>93</v>
      </c>
      <c r="G5" s="30">
        <v>605670561</v>
      </c>
      <c r="H5" s="30" t="s">
        <v>92</v>
      </c>
      <c r="I5" s="30" t="s">
        <v>27</v>
      </c>
      <c r="J5" s="30">
        <v>317.49</v>
      </c>
      <c r="K5" s="30">
        <v>17.489999999999998</v>
      </c>
      <c r="L5" s="30">
        <f t="shared" si="0"/>
        <v>300</v>
      </c>
    </row>
    <row r="6" spans="1:12">
      <c r="A6" s="30">
        <v>482426027</v>
      </c>
      <c r="B6" s="31">
        <v>42378.776898099997</v>
      </c>
      <c r="C6" s="30" t="s">
        <v>103</v>
      </c>
      <c r="D6" s="30" t="s">
        <v>102</v>
      </c>
      <c r="E6" s="30">
        <v>1</v>
      </c>
      <c r="F6" s="30" t="s">
        <v>93</v>
      </c>
      <c r="G6" s="30">
        <v>608704098</v>
      </c>
      <c r="H6" s="30" t="s">
        <v>92</v>
      </c>
      <c r="I6" s="30" t="s">
        <v>27</v>
      </c>
      <c r="J6" s="30">
        <v>22.09</v>
      </c>
      <c r="K6" s="30">
        <v>2.09</v>
      </c>
      <c r="L6" s="30">
        <f t="shared" si="0"/>
        <v>20</v>
      </c>
    </row>
    <row r="7" spans="1:12">
      <c r="A7" s="30">
        <v>484584871</v>
      </c>
      <c r="B7" s="31">
        <v>42388.395277800002</v>
      </c>
      <c r="C7" s="30" t="s">
        <v>101</v>
      </c>
      <c r="D7" s="30" t="s">
        <v>100</v>
      </c>
      <c r="E7" s="30">
        <v>1</v>
      </c>
      <c r="F7" s="30" t="s">
        <v>93</v>
      </c>
      <c r="G7" s="30">
        <v>611398750</v>
      </c>
      <c r="H7" s="30" t="s">
        <v>92</v>
      </c>
      <c r="I7" s="30" t="s">
        <v>27</v>
      </c>
      <c r="J7" s="30">
        <v>38.659999999999997</v>
      </c>
      <c r="K7" s="30">
        <v>2.95</v>
      </c>
      <c r="L7" s="30">
        <f t="shared" si="0"/>
        <v>35.709999999999994</v>
      </c>
    </row>
    <row r="8" spans="1:12">
      <c r="A8" s="30">
        <v>484672899</v>
      </c>
      <c r="B8" s="31">
        <v>42388.574166699997</v>
      </c>
      <c r="C8" s="30" t="s">
        <v>99</v>
      </c>
      <c r="D8" s="30" t="s">
        <v>98</v>
      </c>
      <c r="E8" s="30">
        <v>1</v>
      </c>
      <c r="F8" s="30" t="s">
        <v>93</v>
      </c>
      <c r="G8" s="30">
        <v>611505955</v>
      </c>
      <c r="H8" s="30" t="s">
        <v>92</v>
      </c>
      <c r="I8" s="30" t="s">
        <v>27</v>
      </c>
      <c r="J8" s="30">
        <v>11.54</v>
      </c>
      <c r="K8" s="30">
        <v>1.54</v>
      </c>
      <c r="L8" s="30">
        <f t="shared" si="0"/>
        <v>10</v>
      </c>
    </row>
    <row r="9" spans="1:12">
      <c r="A9" s="30">
        <v>485405569</v>
      </c>
      <c r="B9" s="31">
        <v>42390.9296875</v>
      </c>
      <c r="C9" s="30" t="s">
        <v>97</v>
      </c>
      <c r="D9" s="30" t="s">
        <v>96</v>
      </c>
      <c r="E9" s="30">
        <v>1</v>
      </c>
      <c r="F9" s="30" t="s">
        <v>93</v>
      </c>
      <c r="G9" s="30">
        <v>612412915</v>
      </c>
      <c r="H9" s="30" t="s">
        <v>92</v>
      </c>
      <c r="I9" s="30" t="s">
        <v>27</v>
      </c>
      <c r="J9" s="30">
        <v>524.95000000000005</v>
      </c>
      <c r="K9" s="30">
        <v>24.95</v>
      </c>
      <c r="L9" s="30">
        <f t="shared" si="0"/>
        <v>500.00000000000006</v>
      </c>
    </row>
    <row r="10" spans="1:12">
      <c r="A10" s="30">
        <v>485561653</v>
      </c>
      <c r="B10" s="31">
        <v>42391.587118099997</v>
      </c>
      <c r="C10" s="30" t="s">
        <v>95</v>
      </c>
      <c r="D10" s="30" t="s">
        <v>94</v>
      </c>
      <c r="E10" s="30">
        <v>1</v>
      </c>
      <c r="F10" s="30" t="s">
        <v>93</v>
      </c>
      <c r="G10" s="30">
        <v>612615479</v>
      </c>
      <c r="H10" s="30" t="s">
        <v>92</v>
      </c>
      <c r="I10" s="30" t="s">
        <v>27</v>
      </c>
      <c r="J10" s="30">
        <v>6.27</v>
      </c>
      <c r="K10" s="30">
        <v>1.27</v>
      </c>
      <c r="L10" s="30">
        <f t="shared" si="0"/>
        <v>5</v>
      </c>
    </row>
    <row r="12" spans="1:12">
      <c r="J12" s="32">
        <f>SUM(J2:J10)</f>
        <v>1266.8499999999999</v>
      </c>
      <c r="K12" s="32">
        <f t="shared" ref="K12:L12" si="1">SUM(K2:K10)</f>
        <v>71.14</v>
      </c>
      <c r="L12" s="32">
        <f t="shared" si="1"/>
        <v>1195.71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workbookViewId="0">
      <selection activeCell="K1" sqref="K1:AP1048576"/>
    </sheetView>
  </sheetViews>
  <sheetFormatPr baseColWidth="10" defaultRowHeight="15" x14ac:dyDescent="0"/>
  <cols>
    <col min="4" max="4" width="29" customWidth="1"/>
    <col min="5" max="5" width="15.1640625" customWidth="1"/>
    <col min="6" max="6" width="21.1640625" customWidth="1"/>
  </cols>
  <sheetData>
    <row r="1" spans="1:43" s="1" customFormat="1">
      <c r="A1" s="1" t="s">
        <v>82</v>
      </c>
      <c r="B1" s="1" t="s">
        <v>81</v>
      </c>
      <c r="C1" s="1" t="s">
        <v>80</v>
      </c>
      <c r="D1" s="1" t="s">
        <v>79</v>
      </c>
      <c r="E1" s="1" t="s">
        <v>78</v>
      </c>
      <c r="F1" s="1" t="s">
        <v>77</v>
      </c>
      <c r="G1" s="1" t="s">
        <v>76</v>
      </c>
      <c r="H1" s="1" t="s">
        <v>75</v>
      </c>
      <c r="I1" s="1" t="s">
        <v>74</v>
      </c>
      <c r="J1" s="1" t="s">
        <v>73</v>
      </c>
      <c r="AQ1" s="1" t="s">
        <v>72</v>
      </c>
    </row>
    <row r="2" spans="1:43">
      <c r="A2" s="23">
        <v>42401</v>
      </c>
      <c r="B2" s="22">
        <v>0.45444444444444443</v>
      </c>
      <c r="C2" t="s">
        <v>30</v>
      </c>
      <c r="D2" t="s">
        <v>69</v>
      </c>
      <c r="E2" t="s">
        <v>28</v>
      </c>
      <c r="F2" t="s">
        <v>26</v>
      </c>
      <c r="G2" t="s">
        <v>27</v>
      </c>
      <c r="H2">
        <v>10</v>
      </c>
      <c r="I2">
        <v>-0.69</v>
      </c>
      <c r="J2">
        <v>9.31</v>
      </c>
    </row>
    <row r="3" spans="1:43">
      <c r="A3" s="23">
        <v>42401</v>
      </c>
      <c r="B3" s="22">
        <v>0.9862847222222223</v>
      </c>
      <c r="C3" t="s">
        <v>30</v>
      </c>
      <c r="D3" t="s">
        <v>50</v>
      </c>
      <c r="E3" t="s">
        <v>28</v>
      </c>
      <c r="F3" t="s">
        <v>26</v>
      </c>
      <c r="G3" t="s">
        <v>27</v>
      </c>
      <c r="H3">
        <v>30</v>
      </c>
      <c r="I3">
        <v>-1.47</v>
      </c>
      <c r="J3">
        <v>28.53</v>
      </c>
      <c r="AI3" s="21"/>
    </row>
    <row r="4" spans="1:43">
      <c r="A4" s="23">
        <v>42398</v>
      </c>
      <c r="B4" s="22">
        <v>6.8634259259259256E-3</v>
      </c>
      <c r="C4" t="s">
        <v>30</v>
      </c>
      <c r="D4" t="s">
        <v>62</v>
      </c>
      <c r="E4" t="s">
        <v>28</v>
      </c>
      <c r="F4" t="s">
        <v>26</v>
      </c>
      <c r="G4" t="s">
        <v>27</v>
      </c>
      <c r="H4">
        <v>20</v>
      </c>
      <c r="I4">
        <v>-1.08</v>
      </c>
      <c r="J4">
        <v>18.920000000000002</v>
      </c>
    </row>
    <row r="5" spans="1:43">
      <c r="A5" s="23">
        <v>42397</v>
      </c>
      <c r="B5" s="22">
        <v>5.6979166666666664E-2</v>
      </c>
      <c r="C5" t="s">
        <v>30</v>
      </c>
      <c r="D5" t="s">
        <v>37</v>
      </c>
      <c r="E5" t="s">
        <v>28</v>
      </c>
      <c r="F5" t="s">
        <v>26</v>
      </c>
      <c r="G5" t="s">
        <v>27</v>
      </c>
      <c r="H5">
        <v>100</v>
      </c>
      <c r="I5">
        <v>-3.2</v>
      </c>
      <c r="J5">
        <v>96.8</v>
      </c>
    </row>
    <row r="6" spans="1:43">
      <c r="A6" s="23">
        <v>42396</v>
      </c>
      <c r="B6" s="22">
        <v>0.28394675925925927</v>
      </c>
      <c r="C6" t="s">
        <v>30</v>
      </c>
      <c r="D6" t="s">
        <v>52</v>
      </c>
      <c r="E6" t="s">
        <v>28</v>
      </c>
      <c r="F6" t="s">
        <v>26</v>
      </c>
      <c r="G6" t="s">
        <v>27</v>
      </c>
      <c r="H6">
        <v>25</v>
      </c>
      <c r="I6">
        <v>-1.28</v>
      </c>
      <c r="J6">
        <v>23.72</v>
      </c>
    </row>
    <row r="7" spans="1:43">
      <c r="A7" s="23">
        <v>42394</v>
      </c>
      <c r="B7" s="22">
        <v>0.24785879629629629</v>
      </c>
      <c r="C7" t="s">
        <v>30</v>
      </c>
      <c r="D7" t="s">
        <v>68</v>
      </c>
      <c r="E7" t="s">
        <v>28</v>
      </c>
      <c r="F7" t="s">
        <v>26</v>
      </c>
      <c r="G7" t="s">
        <v>27</v>
      </c>
      <c r="H7">
        <v>10</v>
      </c>
      <c r="I7">
        <v>-0.69</v>
      </c>
      <c r="J7">
        <v>9.31</v>
      </c>
    </row>
    <row r="8" spans="1:43">
      <c r="A8" s="23">
        <v>42394</v>
      </c>
      <c r="B8" s="22">
        <v>0.91945601851851855</v>
      </c>
      <c r="C8" t="s">
        <v>30</v>
      </c>
      <c r="D8" t="s">
        <v>43</v>
      </c>
      <c r="E8" t="s">
        <v>28</v>
      </c>
      <c r="F8" t="s">
        <v>26</v>
      </c>
      <c r="G8" t="s">
        <v>27</v>
      </c>
      <c r="H8">
        <v>50</v>
      </c>
      <c r="I8">
        <v>-2.25</v>
      </c>
      <c r="J8">
        <v>47.75</v>
      </c>
    </row>
    <row r="9" spans="1:43">
      <c r="A9" s="23">
        <v>42394</v>
      </c>
      <c r="B9" s="22">
        <v>0.58672453703703698</v>
      </c>
      <c r="C9" t="s">
        <v>30</v>
      </c>
      <c r="D9" t="s">
        <v>42</v>
      </c>
      <c r="E9" t="s">
        <v>28</v>
      </c>
      <c r="F9" t="s">
        <v>26</v>
      </c>
      <c r="G9" t="s">
        <v>27</v>
      </c>
      <c r="H9">
        <v>50</v>
      </c>
      <c r="I9">
        <v>-1.75</v>
      </c>
      <c r="J9">
        <v>48.25</v>
      </c>
    </row>
    <row r="10" spans="1:43">
      <c r="A10" s="23">
        <v>42391</v>
      </c>
      <c r="B10" s="22">
        <v>0.20754629629629628</v>
      </c>
      <c r="C10" t="s">
        <v>30</v>
      </c>
      <c r="D10" t="s">
        <v>32</v>
      </c>
      <c r="E10" t="s">
        <v>28</v>
      </c>
      <c r="F10" t="s">
        <v>26</v>
      </c>
      <c r="G10" t="s">
        <v>27</v>
      </c>
      <c r="H10">
        <v>300</v>
      </c>
      <c r="I10">
        <v>-12</v>
      </c>
      <c r="J10">
        <v>288</v>
      </c>
      <c r="AI10" s="21"/>
    </row>
    <row r="11" spans="1:43">
      <c r="A11" s="23">
        <v>42390</v>
      </c>
      <c r="B11" s="22">
        <v>9.1851851851851851E-2</v>
      </c>
      <c r="C11" t="s">
        <v>30</v>
      </c>
      <c r="D11" t="s">
        <v>61</v>
      </c>
      <c r="E11" t="s">
        <v>28</v>
      </c>
      <c r="F11" t="s">
        <v>25</v>
      </c>
      <c r="G11" t="s">
        <v>27</v>
      </c>
      <c r="H11">
        <v>20</v>
      </c>
      <c r="I11">
        <v>-1.08</v>
      </c>
      <c r="J11">
        <v>18.920000000000002</v>
      </c>
    </row>
    <row r="12" spans="1:43">
      <c r="A12" s="23">
        <v>42390</v>
      </c>
      <c r="B12" s="22">
        <v>8.2534722222222232E-2</v>
      </c>
      <c r="C12" t="s">
        <v>30</v>
      </c>
      <c r="D12" t="s">
        <v>60</v>
      </c>
      <c r="E12" t="s">
        <v>28</v>
      </c>
      <c r="F12" t="s">
        <v>26</v>
      </c>
      <c r="G12" t="s">
        <v>27</v>
      </c>
      <c r="H12">
        <v>20</v>
      </c>
      <c r="I12">
        <v>-1.08</v>
      </c>
      <c r="J12">
        <v>18.920000000000002</v>
      </c>
    </row>
    <row r="13" spans="1:43">
      <c r="A13" s="23">
        <v>42390</v>
      </c>
      <c r="B13" s="22">
        <v>0.15193287037037037</v>
      </c>
      <c r="C13" t="s">
        <v>30</v>
      </c>
      <c r="D13" t="s">
        <v>45</v>
      </c>
      <c r="E13" t="s">
        <v>28</v>
      </c>
      <c r="F13" t="s">
        <v>26</v>
      </c>
      <c r="G13" t="s">
        <v>27</v>
      </c>
      <c r="H13">
        <v>40</v>
      </c>
      <c r="I13">
        <v>-1.86</v>
      </c>
      <c r="J13">
        <v>38.14</v>
      </c>
    </row>
    <row r="14" spans="1:43">
      <c r="A14" s="23">
        <v>42390</v>
      </c>
      <c r="B14" s="22">
        <v>0.50202546296296291</v>
      </c>
      <c r="C14" t="s">
        <v>30</v>
      </c>
      <c r="D14" t="s">
        <v>41</v>
      </c>
      <c r="E14" t="s">
        <v>28</v>
      </c>
      <c r="F14" t="s">
        <v>26</v>
      </c>
      <c r="G14" t="s">
        <v>27</v>
      </c>
      <c r="H14">
        <v>50</v>
      </c>
      <c r="I14">
        <v>-1.75</v>
      </c>
      <c r="J14">
        <v>48.25</v>
      </c>
    </row>
    <row r="15" spans="1:43">
      <c r="A15" s="23">
        <v>42389</v>
      </c>
      <c r="B15" s="22">
        <v>0.57403935185185184</v>
      </c>
      <c r="C15" t="s">
        <v>30</v>
      </c>
      <c r="D15" t="s">
        <v>67</v>
      </c>
      <c r="E15" t="s">
        <v>28</v>
      </c>
      <c r="F15" t="s">
        <v>25</v>
      </c>
      <c r="G15" t="s">
        <v>27</v>
      </c>
      <c r="H15">
        <v>10</v>
      </c>
      <c r="I15">
        <v>-0.69</v>
      </c>
      <c r="J15">
        <v>9.31</v>
      </c>
    </row>
    <row r="16" spans="1:43">
      <c r="A16" s="23">
        <v>42389</v>
      </c>
      <c r="B16" s="22">
        <v>0.23517361111111112</v>
      </c>
      <c r="C16" t="s">
        <v>30</v>
      </c>
      <c r="D16" t="s">
        <v>59</v>
      </c>
      <c r="E16" t="s">
        <v>28</v>
      </c>
      <c r="F16" t="s">
        <v>26</v>
      </c>
      <c r="G16" t="s">
        <v>27</v>
      </c>
      <c r="H16">
        <v>20</v>
      </c>
      <c r="I16">
        <v>-1.08</v>
      </c>
      <c r="J16">
        <v>18.920000000000002</v>
      </c>
    </row>
    <row r="17" spans="1:35">
      <c r="A17" s="23">
        <v>42389</v>
      </c>
      <c r="B17" s="22">
        <v>0.67681712962962959</v>
      </c>
      <c r="C17" t="s">
        <v>30</v>
      </c>
      <c r="D17" t="s">
        <v>46</v>
      </c>
      <c r="E17" t="s">
        <v>28</v>
      </c>
      <c r="F17" t="s">
        <v>26</v>
      </c>
      <c r="G17" t="s">
        <v>27</v>
      </c>
      <c r="H17">
        <v>33.5</v>
      </c>
      <c r="I17">
        <v>-1.61</v>
      </c>
      <c r="J17">
        <v>31.89</v>
      </c>
      <c r="AI17" s="21"/>
    </row>
    <row r="18" spans="1:35">
      <c r="A18" s="23">
        <v>42388</v>
      </c>
      <c r="B18" s="22">
        <v>0.58151620370370372</v>
      </c>
      <c r="C18" t="s">
        <v>30</v>
      </c>
      <c r="D18" t="s">
        <v>71</v>
      </c>
      <c r="E18" t="s">
        <v>28</v>
      </c>
      <c r="F18" t="s">
        <v>26</v>
      </c>
      <c r="G18" t="s">
        <v>27</v>
      </c>
      <c r="H18">
        <v>5</v>
      </c>
      <c r="I18">
        <v>-0.5</v>
      </c>
      <c r="J18">
        <v>4.5</v>
      </c>
    </row>
    <row r="19" spans="1:35">
      <c r="A19" s="23">
        <v>42388</v>
      </c>
      <c r="B19" s="22">
        <v>0.32413194444444443</v>
      </c>
      <c r="C19" t="s">
        <v>30</v>
      </c>
      <c r="D19" t="s">
        <v>66</v>
      </c>
      <c r="E19" t="s">
        <v>28</v>
      </c>
      <c r="F19" t="s">
        <v>26</v>
      </c>
      <c r="G19" t="s">
        <v>27</v>
      </c>
      <c r="H19">
        <v>10</v>
      </c>
      <c r="I19">
        <v>-0.69</v>
      </c>
      <c r="J19">
        <v>9.31</v>
      </c>
    </row>
    <row r="20" spans="1:35">
      <c r="A20" s="23">
        <v>42388</v>
      </c>
      <c r="B20" s="22">
        <v>0.55234953703703704</v>
      </c>
      <c r="C20" t="s">
        <v>30</v>
      </c>
      <c r="D20" t="s">
        <v>51</v>
      </c>
      <c r="E20" t="s">
        <v>28</v>
      </c>
      <c r="F20" t="s">
        <v>26</v>
      </c>
      <c r="G20" t="s">
        <v>27</v>
      </c>
      <c r="H20">
        <v>25</v>
      </c>
      <c r="I20">
        <v>-1.28</v>
      </c>
      <c r="J20">
        <v>23.72</v>
      </c>
    </row>
    <row r="21" spans="1:35">
      <c r="A21" s="23">
        <v>42387</v>
      </c>
      <c r="B21" s="22">
        <v>0.51276620370370374</v>
      </c>
      <c r="C21" t="s">
        <v>30</v>
      </c>
      <c r="D21" t="s">
        <v>70</v>
      </c>
      <c r="E21" t="s">
        <v>28</v>
      </c>
      <c r="F21" t="s">
        <v>26</v>
      </c>
      <c r="G21" t="s">
        <v>27</v>
      </c>
      <c r="H21">
        <v>7</v>
      </c>
      <c r="I21">
        <v>-0.56999999999999995</v>
      </c>
      <c r="J21">
        <v>6.43</v>
      </c>
    </row>
    <row r="22" spans="1:35">
      <c r="A22" s="23">
        <v>42387</v>
      </c>
      <c r="B22" s="22">
        <v>0.41302083333333334</v>
      </c>
      <c r="C22" t="s">
        <v>30</v>
      </c>
      <c r="D22" t="s">
        <v>64</v>
      </c>
      <c r="E22" t="s">
        <v>28</v>
      </c>
      <c r="F22" t="s">
        <v>26</v>
      </c>
      <c r="G22" t="s">
        <v>27</v>
      </c>
      <c r="H22">
        <v>15</v>
      </c>
      <c r="I22">
        <v>-0.89</v>
      </c>
      <c r="J22">
        <v>14.11</v>
      </c>
    </row>
    <row r="23" spans="1:35">
      <c r="A23" s="23">
        <v>42387</v>
      </c>
      <c r="B23" s="22">
        <v>0.78140046296296306</v>
      </c>
      <c r="C23" t="s">
        <v>30</v>
      </c>
      <c r="D23" t="s">
        <v>58</v>
      </c>
      <c r="E23" t="s">
        <v>28</v>
      </c>
      <c r="F23" t="s">
        <v>26</v>
      </c>
      <c r="G23" t="s">
        <v>27</v>
      </c>
      <c r="H23">
        <v>20</v>
      </c>
      <c r="I23">
        <v>-1.08</v>
      </c>
      <c r="J23">
        <v>18.920000000000002</v>
      </c>
    </row>
    <row r="24" spans="1:35">
      <c r="A24" s="23">
        <v>42387</v>
      </c>
      <c r="B24" s="22">
        <v>0.40365740740740735</v>
      </c>
      <c r="C24" t="s">
        <v>30</v>
      </c>
      <c r="D24" t="s">
        <v>57</v>
      </c>
      <c r="E24" t="s">
        <v>28</v>
      </c>
      <c r="F24" t="s">
        <v>26</v>
      </c>
      <c r="G24" t="s">
        <v>27</v>
      </c>
      <c r="H24">
        <v>20</v>
      </c>
      <c r="I24">
        <v>-1.08</v>
      </c>
      <c r="J24">
        <v>18.920000000000002</v>
      </c>
    </row>
    <row r="25" spans="1:35">
      <c r="A25" s="23">
        <v>42387</v>
      </c>
      <c r="B25" s="22">
        <v>0.47758101851851853</v>
      </c>
      <c r="C25" t="s">
        <v>30</v>
      </c>
      <c r="D25" t="s">
        <v>38</v>
      </c>
      <c r="E25" t="s">
        <v>28</v>
      </c>
      <c r="F25" t="s">
        <v>26</v>
      </c>
      <c r="G25" t="s">
        <v>27</v>
      </c>
      <c r="H25">
        <v>80</v>
      </c>
      <c r="I25">
        <v>-3.42</v>
      </c>
      <c r="J25">
        <v>76.58</v>
      </c>
    </row>
    <row r="26" spans="1:35">
      <c r="A26" s="23">
        <v>42386</v>
      </c>
      <c r="B26" s="22">
        <v>0.38123842592592588</v>
      </c>
      <c r="C26" t="s">
        <v>30</v>
      </c>
      <c r="D26" t="s">
        <v>56</v>
      </c>
      <c r="E26" t="s">
        <v>28</v>
      </c>
      <c r="F26" t="s">
        <v>26</v>
      </c>
      <c r="G26" t="s">
        <v>27</v>
      </c>
      <c r="H26">
        <v>20</v>
      </c>
      <c r="I26">
        <v>-1.08</v>
      </c>
      <c r="J26">
        <v>18.920000000000002</v>
      </c>
    </row>
    <row r="27" spans="1:35">
      <c r="A27" s="23">
        <v>42386</v>
      </c>
      <c r="B27" s="22">
        <v>0.30298611111111112</v>
      </c>
      <c r="C27" t="s">
        <v>30</v>
      </c>
      <c r="D27" t="s">
        <v>55</v>
      </c>
      <c r="E27" t="s">
        <v>28</v>
      </c>
      <c r="F27" t="s">
        <v>26</v>
      </c>
      <c r="G27" t="s">
        <v>27</v>
      </c>
      <c r="H27">
        <v>20</v>
      </c>
      <c r="I27">
        <v>-1.08</v>
      </c>
      <c r="J27">
        <v>18.920000000000002</v>
      </c>
    </row>
    <row r="28" spans="1:35">
      <c r="A28" s="23">
        <v>42386</v>
      </c>
      <c r="B28" s="22">
        <v>0.94960648148148152</v>
      </c>
      <c r="C28" t="s">
        <v>30</v>
      </c>
      <c r="D28" t="s">
        <v>29</v>
      </c>
      <c r="E28" t="s">
        <v>28</v>
      </c>
      <c r="F28" t="s">
        <v>25</v>
      </c>
      <c r="G28" t="s">
        <v>27</v>
      </c>
      <c r="H28" s="21">
        <v>750</v>
      </c>
      <c r="I28">
        <f>-58.8/2</f>
        <v>-29.4</v>
      </c>
      <c r="J28" s="21">
        <f>1441.2/2</f>
        <v>720.6</v>
      </c>
    </row>
    <row r="29" spans="1:35">
      <c r="A29" s="23">
        <v>42386</v>
      </c>
      <c r="B29" s="22">
        <v>0.94960648148148152</v>
      </c>
      <c r="C29" t="s">
        <v>30</v>
      </c>
      <c r="D29" t="s">
        <v>29</v>
      </c>
      <c r="E29" t="s">
        <v>28</v>
      </c>
      <c r="F29" t="s">
        <v>26</v>
      </c>
      <c r="G29" t="s">
        <v>27</v>
      </c>
      <c r="H29" s="21">
        <v>750</v>
      </c>
      <c r="I29">
        <f>-58.8/2</f>
        <v>-29.4</v>
      </c>
      <c r="J29" s="21">
        <f>1441.2/2</f>
        <v>720.6</v>
      </c>
    </row>
    <row r="30" spans="1:35">
      <c r="A30" s="23">
        <v>42384</v>
      </c>
      <c r="B30" s="22">
        <v>0.35751157407407402</v>
      </c>
      <c r="C30" t="s">
        <v>30</v>
      </c>
      <c r="D30" t="s">
        <v>63</v>
      </c>
      <c r="E30" t="s">
        <v>28</v>
      </c>
      <c r="F30" t="s">
        <v>26</v>
      </c>
      <c r="G30" t="s">
        <v>27</v>
      </c>
      <c r="H30">
        <v>15</v>
      </c>
      <c r="I30">
        <v>-0.89</v>
      </c>
      <c r="J30">
        <v>14.11</v>
      </c>
      <c r="M30" s="24"/>
    </row>
    <row r="31" spans="1:35">
      <c r="A31" s="23">
        <v>42384</v>
      </c>
      <c r="B31" s="22">
        <v>0.35765046296296293</v>
      </c>
      <c r="C31" t="s">
        <v>30</v>
      </c>
      <c r="D31" t="s">
        <v>54</v>
      </c>
      <c r="E31" t="s">
        <v>28</v>
      </c>
      <c r="F31" t="s">
        <v>26</v>
      </c>
      <c r="G31" t="s">
        <v>27</v>
      </c>
      <c r="H31">
        <v>20</v>
      </c>
      <c r="I31">
        <v>-1.08</v>
      </c>
      <c r="J31">
        <v>18.920000000000002</v>
      </c>
    </row>
    <row r="32" spans="1:35">
      <c r="A32" s="23">
        <v>42383</v>
      </c>
      <c r="B32" s="22">
        <v>6.4201388888888891E-2</v>
      </c>
      <c r="C32" t="s">
        <v>30</v>
      </c>
      <c r="D32" t="s">
        <v>65</v>
      </c>
      <c r="E32" t="s">
        <v>28</v>
      </c>
      <c r="F32" t="s">
        <v>25</v>
      </c>
      <c r="G32" t="s">
        <v>27</v>
      </c>
      <c r="H32">
        <v>10</v>
      </c>
      <c r="I32">
        <v>-0.69</v>
      </c>
      <c r="J32">
        <v>9.31</v>
      </c>
    </row>
    <row r="33" spans="1:35">
      <c r="A33" s="23">
        <v>42383</v>
      </c>
      <c r="B33" s="22">
        <v>6.3773148148148148E-2</v>
      </c>
      <c r="C33" t="s">
        <v>30</v>
      </c>
      <c r="D33" t="s">
        <v>65</v>
      </c>
      <c r="E33" t="s">
        <v>28</v>
      </c>
      <c r="F33" t="s">
        <v>26</v>
      </c>
      <c r="G33" t="s">
        <v>27</v>
      </c>
      <c r="H33">
        <v>10</v>
      </c>
      <c r="I33">
        <v>-0.69</v>
      </c>
      <c r="J33">
        <v>9.31</v>
      </c>
    </row>
    <row r="34" spans="1:35">
      <c r="A34" s="23">
        <v>42383</v>
      </c>
      <c r="B34" s="22">
        <v>0.26534722222222223</v>
      </c>
      <c r="C34" t="s">
        <v>30</v>
      </c>
      <c r="D34" t="s">
        <v>53</v>
      </c>
      <c r="E34" t="s">
        <v>28</v>
      </c>
      <c r="F34" t="s">
        <v>26</v>
      </c>
      <c r="G34" t="s">
        <v>27</v>
      </c>
      <c r="H34">
        <v>20</v>
      </c>
      <c r="I34">
        <v>-1.08</v>
      </c>
      <c r="J34">
        <v>18.920000000000002</v>
      </c>
    </row>
    <row r="35" spans="1:35">
      <c r="A35" s="23">
        <v>42383</v>
      </c>
      <c r="B35" s="22">
        <v>0.47517361111111112</v>
      </c>
      <c r="C35" t="s">
        <v>30</v>
      </c>
      <c r="D35" t="s">
        <v>49</v>
      </c>
      <c r="E35" t="s">
        <v>28</v>
      </c>
      <c r="F35" t="s">
        <v>26</v>
      </c>
      <c r="G35" t="s">
        <v>27</v>
      </c>
      <c r="H35">
        <v>30</v>
      </c>
      <c r="I35">
        <v>-1.47</v>
      </c>
      <c r="J35">
        <v>28.53</v>
      </c>
    </row>
    <row r="36" spans="1:35">
      <c r="A36" s="23">
        <v>42383</v>
      </c>
      <c r="B36" s="22">
        <v>0.25108796296296293</v>
      </c>
      <c r="C36" t="s">
        <v>30</v>
      </c>
      <c r="D36" t="s">
        <v>48</v>
      </c>
      <c r="E36" t="s">
        <v>28</v>
      </c>
      <c r="F36" t="s">
        <v>26</v>
      </c>
      <c r="G36" t="s">
        <v>27</v>
      </c>
      <c r="H36">
        <v>30</v>
      </c>
      <c r="I36">
        <v>-1.47</v>
      </c>
      <c r="J36">
        <v>28.53</v>
      </c>
      <c r="AI36" s="21"/>
    </row>
    <row r="37" spans="1:35">
      <c r="A37" s="23">
        <v>42383</v>
      </c>
      <c r="B37" s="22">
        <v>0.10215277777777777</v>
      </c>
      <c r="C37" t="s">
        <v>30</v>
      </c>
      <c r="D37" t="s">
        <v>47</v>
      </c>
      <c r="E37" t="s">
        <v>28</v>
      </c>
      <c r="F37" t="s">
        <v>26</v>
      </c>
      <c r="G37" t="s">
        <v>27</v>
      </c>
      <c r="H37">
        <v>30</v>
      </c>
      <c r="I37">
        <v>-1.47</v>
      </c>
      <c r="J37">
        <v>28.53</v>
      </c>
    </row>
    <row r="38" spans="1:35">
      <c r="A38" s="23">
        <v>42383</v>
      </c>
      <c r="B38" s="22">
        <v>6.7719907407407409E-2</v>
      </c>
      <c r="C38" t="s">
        <v>30</v>
      </c>
      <c r="D38" t="s">
        <v>44</v>
      </c>
      <c r="E38" t="s">
        <v>28</v>
      </c>
      <c r="F38" t="s">
        <v>26</v>
      </c>
      <c r="G38" t="s">
        <v>27</v>
      </c>
      <c r="H38">
        <v>40</v>
      </c>
      <c r="I38">
        <v>-1.86</v>
      </c>
      <c r="J38">
        <v>38.14</v>
      </c>
    </row>
    <row r="39" spans="1:35">
      <c r="A39" s="23">
        <v>42383</v>
      </c>
      <c r="B39" s="22">
        <v>0.42281250000000004</v>
      </c>
      <c r="C39" t="s">
        <v>30</v>
      </c>
      <c r="D39" t="s">
        <v>40</v>
      </c>
      <c r="E39" t="s">
        <v>28</v>
      </c>
      <c r="F39" t="s">
        <v>26</v>
      </c>
      <c r="G39" t="s">
        <v>27</v>
      </c>
      <c r="H39">
        <v>50</v>
      </c>
      <c r="I39">
        <v>-2.25</v>
      </c>
      <c r="J39">
        <v>47.75</v>
      </c>
    </row>
    <row r="40" spans="1:35">
      <c r="A40" s="23">
        <v>42383</v>
      </c>
      <c r="B40" s="22">
        <v>0.32159722222222226</v>
      </c>
      <c r="C40" t="s">
        <v>30</v>
      </c>
      <c r="D40" t="s">
        <v>39</v>
      </c>
      <c r="E40" t="s">
        <v>28</v>
      </c>
      <c r="F40" t="s">
        <v>26</v>
      </c>
      <c r="G40" t="s">
        <v>27</v>
      </c>
      <c r="H40">
        <v>60</v>
      </c>
      <c r="I40">
        <v>-2.64</v>
      </c>
      <c r="J40">
        <v>57.36</v>
      </c>
    </row>
    <row r="41" spans="1:35">
      <c r="A41" s="23">
        <v>42382</v>
      </c>
      <c r="B41" s="22">
        <v>0.62541666666666662</v>
      </c>
      <c r="C41" t="s">
        <v>30</v>
      </c>
      <c r="D41" t="s">
        <v>36</v>
      </c>
      <c r="E41" t="s">
        <v>28</v>
      </c>
      <c r="F41" t="s">
        <v>26</v>
      </c>
      <c r="G41" t="s">
        <v>27</v>
      </c>
      <c r="H41">
        <v>100</v>
      </c>
      <c r="I41">
        <v>-3.2</v>
      </c>
      <c r="J41">
        <v>96.8</v>
      </c>
    </row>
    <row r="42" spans="1:35">
      <c r="A42" s="23">
        <v>42382</v>
      </c>
      <c r="B42" s="22">
        <v>0.51</v>
      </c>
      <c r="C42" t="s">
        <v>30</v>
      </c>
      <c r="D42" t="s">
        <v>35</v>
      </c>
      <c r="E42" t="s">
        <v>28</v>
      </c>
      <c r="F42" t="s">
        <v>26</v>
      </c>
      <c r="G42" t="s">
        <v>27</v>
      </c>
      <c r="H42">
        <v>100</v>
      </c>
      <c r="I42">
        <v>-3.2</v>
      </c>
      <c r="J42">
        <v>96.8</v>
      </c>
    </row>
    <row r="43" spans="1:35">
      <c r="A43" s="23">
        <v>42382</v>
      </c>
      <c r="B43" s="22">
        <v>0.52055555555555555</v>
      </c>
      <c r="C43" t="s">
        <v>30</v>
      </c>
      <c r="D43" t="s">
        <v>33</v>
      </c>
      <c r="E43" t="s">
        <v>28</v>
      </c>
      <c r="F43" t="s">
        <v>25</v>
      </c>
      <c r="G43" t="s">
        <v>27</v>
      </c>
      <c r="H43">
        <v>250</v>
      </c>
      <c r="I43">
        <v>-10.050000000000001</v>
      </c>
      <c r="J43">
        <v>239.95</v>
      </c>
    </row>
    <row r="44" spans="1:35">
      <c r="A44" s="23">
        <v>42370</v>
      </c>
      <c r="B44" s="22">
        <v>0.43217592592592591</v>
      </c>
      <c r="C44" t="s">
        <v>30</v>
      </c>
      <c r="D44" t="s">
        <v>34</v>
      </c>
      <c r="E44" t="s">
        <v>28</v>
      </c>
      <c r="F44" t="s">
        <v>25</v>
      </c>
      <c r="G44" t="s">
        <v>27</v>
      </c>
      <c r="H44">
        <v>100</v>
      </c>
      <c r="I44">
        <v>-3.2</v>
      </c>
      <c r="J44">
        <v>96.8</v>
      </c>
    </row>
    <row r="45" spans="1:35">
      <c r="A45" s="23">
        <v>42365</v>
      </c>
      <c r="B45" s="22">
        <v>0.43412037037037038</v>
      </c>
      <c r="C45" t="s">
        <v>30</v>
      </c>
      <c r="D45" t="s">
        <v>31</v>
      </c>
      <c r="E45" t="s">
        <v>28</v>
      </c>
      <c r="F45" t="s">
        <v>24</v>
      </c>
      <c r="G45" t="s">
        <v>27</v>
      </c>
      <c r="H45">
        <v>200</v>
      </c>
      <c r="I45">
        <v>-6.1</v>
      </c>
      <c r="J45">
        <v>193.9</v>
      </c>
      <c r="AI45" s="21"/>
    </row>
    <row r="46" spans="1:35">
      <c r="A46" s="23">
        <v>42365</v>
      </c>
      <c r="B46" s="22">
        <v>0.41995370370370372</v>
      </c>
      <c r="C46" t="s">
        <v>30</v>
      </c>
      <c r="D46" t="s">
        <v>31</v>
      </c>
      <c r="E46" t="s">
        <v>28</v>
      </c>
      <c r="F46" t="s">
        <v>25</v>
      </c>
      <c r="G46" t="s">
        <v>27</v>
      </c>
      <c r="H46">
        <v>300</v>
      </c>
      <c r="I46">
        <v>-9</v>
      </c>
      <c r="J46">
        <v>291</v>
      </c>
      <c r="AI46" s="21"/>
    </row>
    <row r="48" spans="1:35">
      <c r="H48" s="20">
        <f>SUM(H2:H47)</f>
        <v>3875.5</v>
      </c>
      <c r="I48" s="20">
        <f>SUM(I2:I47)</f>
        <v>-154.36999999999998</v>
      </c>
      <c r="J48" s="20">
        <f>SUM(J2:J47)</f>
        <v>3721.130000000001</v>
      </c>
    </row>
    <row r="50" spans="6:10">
      <c r="F50" s="1" t="s">
        <v>26</v>
      </c>
      <c r="G50" s="1"/>
      <c r="H50" s="20">
        <f t="shared" ref="H50:J52" si="0">SUMIF($F$2:$F$46,$F50,H$2:H$46)</f>
        <v>2235.5</v>
      </c>
      <c r="I50" s="20">
        <f t="shared" si="0"/>
        <v>-94.159999999999982</v>
      </c>
      <c r="J50" s="20">
        <f t="shared" si="0"/>
        <v>2141.3399999999997</v>
      </c>
    </row>
    <row r="51" spans="6:10">
      <c r="F51" s="1" t="s">
        <v>25</v>
      </c>
      <c r="G51" s="1"/>
      <c r="H51" s="20">
        <f t="shared" si="0"/>
        <v>1440</v>
      </c>
      <c r="I51" s="20">
        <f t="shared" si="0"/>
        <v>-54.11</v>
      </c>
      <c r="J51" s="20">
        <f t="shared" si="0"/>
        <v>1385.8899999999999</v>
      </c>
    </row>
    <row r="52" spans="6:10">
      <c r="F52" s="1" t="s">
        <v>24</v>
      </c>
      <c r="H52" s="20">
        <f t="shared" si="0"/>
        <v>200</v>
      </c>
      <c r="I52" s="20">
        <f t="shared" si="0"/>
        <v>-6.1</v>
      </c>
      <c r="J52" s="20">
        <f t="shared" si="0"/>
        <v>193.9</v>
      </c>
    </row>
  </sheetData>
  <sortState ref="A2:O46">
    <sortCondition descending="1" ref="A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Financials</vt:lpstr>
      <vt:lpstr>Swim Fees</vt:lpstr>
      <vt:lpstr>Eventbrite Donations</vt:lpstr>
      <vt:lpstr>Individual Paypal Donations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Chu</dc:creator>
  <cp:lastModifiedBy>Jim Chu</cp:lastModifiedBy>
  <dcterms:created xsi:type="dcterms:W3CDTF">2015-11-08T15:29:46Z</dcterms:created>
  <dcterms:modified xsi:type="dcterms:W3CDTF">2016-02-24T17:54:36Z</dcterms:modified>
</cp:coreProperties>
</file>